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20" tabRatio="500"/>
  </bookViews>
  <sheets>
    <sheet name="Custo por trabalhador" sheetId="1" r:id="rId1"/>
    <sheet name="Planilha de Custo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marcos</author>
    <author>Autor desconhecido</author>
  </authors>
  <commentList>
    <comment ref="A13" authorId="0">
      <text>
        <r>
          <rPr>
            <sz val="9"/>
            <rFont val="Tahoma"/>
            <charset val="1"/>
          </rPr>
          <t xml:space="preserve">identificar a função : Servente de Limpeza </t>
        </r>
        <r>
          <rPr>
            <b/>
            <u/>
            <sz val="9"/>
            <rFont val="Tahoma"/>
            <charset val="134"/>
          </rPr>
          <t>ou</t>
        </r>
        <r>
          <rPr>
            <sz val="9"/>
            <rFont val="Tahoma"/>
            <charset val="1"/>
          </rPr>
          <t xml:space="preserve"> Copeiro</t>
        </r>
      </text>
    </comment>
    <comment ref="B13" authorId="1">
      <text>
        <r>
          <rPr>
            <sz val="10"/>
            <rFont val="Arial"/>
            <charset val="134"/>
          </rPr>
          <t xml:space="preserve">Seges: </t>
        </r>
        <r>
          <rPr>
            <sz val="9"/>
            <color rgb="FF000000"/>
            <rFont val="Segoe UI"/>
            <charset val="1"/>
          </rPr>
          <t>Informar salário base conforme Convenção Coletiva de Trabalho vigente para a categoria e no município de prestação do serviço.
Transformar salário de 220 p/ 200 horas mês</t>
        </r>
      </text>
    </comment>
    <comment ref="C20" authorId="1">
      <text>
        <r>
          <rPr>
            <sz val="10"/>
            <rFont val="Arial"/>
            <charset val="134"/>
          </rPr>
          <t xml:space="preserve">Seges: </t>
        </r>
        <r>
          <rPr>
            <sz val="9"/>
            <color rgb="FF000000"/>
            <rFont val="Segoe UI"/>
            <charset val="1"/>
          </rPr>
          <t xml:space="preserve">Percentual conforme definido em CCT, </t>
        </r>
        <r>
          <rPr>
            <b/>
            <u/>
            <sz val="9"/>
            <color rgb="FF000000"/>
            <rFont val="Segoe UI"/>
            <charset val="134"/>
          </rPr>
          <t>se houver</t>
        </r>
        <r>
          <rPr>
            <sz val="9"/>
            <color rgb="FF000000"/>
            <rFont val="Segoe UI"/>
            <charset val="1"/>
          </rPr>
          <t xml:space="preserve"> gratificação de função.
</t>
        </r>
      </text>
    </comment>
    <comment ref="C27" authorId="0">
      <text>
        <r>
          <rPr>
            <sz val="9"/>
            <rFont val="Tahoma"/>
            <charset val="134"/>
          </rPr>
          <t>Servente Limpeza - 40%
Copeiro - 20%
Cfe. CCT 2024</t>
        </r>
      </text>
    </comment>
    <comment ref="A42" authorId="1">
      <text>
        <r>
          <rPr>
            <sz val="10"/>
            <rFont val="Arial"/>
            <charset val="134"/>
          </rPr>
          <t xml:space="preserve">Seges: </t>
        </r>
        <r>
          <rPr>
            <sz val="9"/>
            <color rgb="FF000000"/>
            <rFont val="Segoe UI"/>
            <charset val="1"/>
          </rPr>
          <t xml:space="preserve">Automatizada, desde que não haja alterações de fórmulas ou estrutura da planilha.
</t>
        </r>
      </text>
    </comment>
    <comment ref="C52" authorId="1">
      <text>
        <r>
          <rPr>
            <sz val="10"/>
            <rFont val="Arial"/>
            <charset val="134"/>
          </rPr>
          <t xml:space="preserve">Seges: </t>
        </r>
        <r>
          <rPr>
            <sz val="9"/>
            <color rgb="FF000000"/>
            <rFont val="Segoe UI"/>
            <charset val="1"/>
          </rPr>
          <t>Por tratar-se de planilha mensal será contabilizado 1/12 avos do custo.</t>
        </r>
      </text>
    </comment>
    <comment ref="A55" authorId="1">
      <text>
        <r>
          <rPr>
            <sz val="10"/>
            <rFont val="Arial"/>
            <charset val="134"/>
          </rPr>
          <t xml:space="preserve">Seges: </t>
        </r>
        <r>
          <rPr>
            <sz val="9"/>
            <color rgb="FF000000"/>
            <rFont val="Segoe UI"/>
            <charset val="1"/>
          </rPr>
          <t xml:space="preserve">Observações importantes: 
1ª - Levando em consideração a vigência contratual prevista no art. 57 da Lei nº 8.666, de 23 de junho de 1993, a referida rubrica tem como principal objetivo suprir a necessidade no final do contrato de 12 meses o pagamento ao direito às férias remuneradas, na forma prevista na Consolidação das Leis do Trabalho. Esta rubrica, quando da prorrogação contratual, torna-se objeto de custo não renovável. 
2ª - Deve ser ponderado pelo gestor no momento da composição de custos, a necessidade ou não da inclusão dessa rubrica, observada nesses casos sempre a duração do contrato. Caso seja firmado contrato com duração superior a 12 meses, sugere-se a exclusão dessa rubrica.
</t>
        </r>
      </text>
    </comment>
    <comment ref="A63" authorId="1">
      <text>
        <r>
          <rPr>
            <sz val="10"/>
            <rFont val="Arial"/>
            <charset val="134"/>
          </rPr>
          <t xml:space="preserve">Seges: </t>
        </r>
        <r>
          <rPr>
            <sz val="9"/>
            <color rgb="FF000000"/>
            <rFont val="Segoe UI"/>
            <charset val="1"/>
          </rPr>
          <t xml:space="preserve">apenas totaliza a previsão mensal de custos com 13° Salário, Férias e Adicional de Férias.
</t>
        </r>
      </text>
    </comment>
    <comment ref="B75" authorId="1">
      <text>
        <r>
          <rPr>
            <sz val="10"/>
            <rFont val="Arial"/>
            <charset val="134"/>
          </rPr>
          <t xml:space="preserve">Seges: </t>
        </r>
        <r>
          <rPr>
            <sz val="9"/>
            <color rgb="FF000000"/>
            <rFont val="Segoe UI"/>
            <charset val="1"/>
          </rPr>
          <t xml:space="preserve">Informar o percentual adequado à categoria profissional a ser contratada para a prestação do serviço.
</t>
        </r>
      </text>
    </comment>
    <comment ref="A91" authorId="1">
      <text>
        <r>
          <rPr>
            <sz val="10"/>
            <rFont val="Arial"/>
            <charset val="134"/>
          </rPr>
          <t xml:space="preserve">Seges: </t>
        </r>
        <r>
          <rPr>
            <sz val="9"/>
            <color rgb="FF000000"/>
            <rFont val="Segoe UI"/>
            <charset val="1"/>
          </rPr>
          <t xml:space="preserve">Totalização dos Encargos. Automatizada, desde que não haja alteração nas fórmulas e estrutura da planilha.
</t>
        </r>
      </text>
    </comment>
    <comment ref="B101" authorId="1">
      <text>
        <r>
          <rPr>
            <sz val="10"/>
            <rFont val="Arial"/>
            <charset val="134"/>
          </rPr>
          <t xml:space="preserve">Seges: </t>
        </r>
        <r>
          <rPr>
            <sz val="9"/>
            <color rgb="FF000000"/>
            <rFont val="Segoe UI"/>
            <charset val="1"/>
          </rPr>
          <t xml:space="preserve">Valor da tarifa de transporte público praticada no município de prestação do serviço.
</t>
        </r>
      </text>
    </comment>
    <comment ref="C105" authorId="1">
      <text>
        <r>
          <rPr>
            <sz val="10"/>
            <rFont val="Arial"/>
            <charset val="134"/>
          </rPr>
          <t xml:space="preserve">Seges: exemplificativo... </t>
        </r>
        <r>
          <rPr>
            <sz val="9"/>
            <color rgb="FF000000"/>
            <rFont val="Segoe UI"/>
            <charset val="1"/>
          </rPr>
          <t xml:space="preserve">O desconto poderá ser proporcional, conforme disposto no art. 10 do Decreto n° 95.247, de 1987.
O órgão contatante deverá apreciar o comportamento das empresas prestadoras de serviço e ajustar, conforme necessidade.
</t>
        </r>
      </text>
    </comment>
    <comment ref="B116" authorId="1">
      <text>
        <r>
          <rPr>
            <sz val="10"/>
            <rFont val="Arial"/>
            <charset val="134"/>
          </rPr>
          <t xml:space="preserve">Seges: </t>
        </r>
        <r>
          <rPr>
            <sz val="9"/>
            <color rgb="FF000000"/>
            <rFont val="Segoe UI"/>
            <charset val="1"/>
          </rPr>
          <t xml:space="preserve">Conforme estabelecido em Convenção Coletiva de Trabalho
</t>
        </r>
      </text>
    </comment>
    <comment ref="C120" authorId="1">
      <text>
        <r>
          <rPr>
            <sz val="10"/>
            <rFont val="Arial"/>
            <charset val="134"/>
          </rPr>
          <t xml:space="preserve">Seges: </t>
        </r>
        <r>
          <rPr>
            <sz val="9"/>
            <color rgb="FF000000"/>
            <rFont val="Segoe UI"/>
            <charset val="1"/>
          </rPr>
          <t xml:space="preserve">Observar percentual de desconto informado em Convenção Coletiva.
</t>
        </r>
      </text>
    </comment>
    <comment ref="A139" authorId="1">
      <text>
        <r>
          <rPr>
            <sz val="10"/>
            <rFont val="Arial"/>
            <charset val="134"/>
          </rPr>
          <t xml:space="preserve">Seges: </t>
        </r>
        <r>
          <rPr>
            <sz val="9"/>
            <color rgb="FF000000"/>
            <rFont val="Segoe UI"/>
            <charset val="1"/>
          </rPr>
          <t>Apenas totaliza os custos efetivos com benefícios mensais do trabalhador.
Automatizada, desde que não haja alteração de fórmulas ou estrutura da planilha</t>
        </r>
      </text>
    </comment>
    <comment ref="A147" authorId="1">
      <text>
        <r>
          <rPr>
            <sz val="10"/>
            <rFont val="Arial"/>
            <charset val="134"/>
          </rPr>
          <t xml:space="preserve">Seges: </t>
        </r>
        <r>
          <rPr>
            <sz val="9"/>
            <color rgb="FF000000"/>
            <rFont val="Segoe UI"/>
            <charset val="1"/>
          </rPr>
          <t xml:space="preserve">Totaliza o módulo 2, com somatória de 13° salário, férias, adicional, encargos e benefícios.
</t>
        </r>
      </text>
    </comment>
    <comment ref="B157" authorId="1">
      <text>
        <r>
          <rPr>
            <sz val="10"/>
            <rFont val="Arial"/>
            <charset val="134"/>
          </rPr>
          <t xml:space="preserve">Seges: exemplificativo
</t>
        </r>
        <r>
          <rPr>
            <sz val="9"/>
            <color rgb="FF000000"/>
            <rFont val="Segoe UI"/>
            <charset val="1"/>
          </rPr>
          <t xml:space="preserve">Para o modelo utiliza-se probabilidade de 45% de API e 55% de APT. Observar fórmula.
O percentual de probabilidade de ocorrência deverá ser avaliado pelo órgão contratante, mediante histórico das contratações, ajustando a planilha ao caso em concreto.
</t>
        </r>
      </text>
    </comment>
    <comment ref="A213" authorId="1">
      <text>
        <r>
          <rPr>
            <sz val="10"/>
            <rFont val="Arial"/>
            <charset val="134"/>
          </rPr>
          <t xml:space="preserve">Seges:
</t>
        </r>
        <r>
          <rPr>
            <sz val="9"/>
            <color rgb="FF000000"/>
            <rFont val="Segoe UI"/>
            <charset val="1"/>
          </rPr>
          <t>Totaliza o custo estimado a ser provisionado mensalmente. Está automatizada, desde que não haja alteração de fórmulas e/ou estrutura da planilha.</t>
        </r>
      </text>
    </comment>
    <comment ref="B221" authorId="1">
      <text>
        <r>
          <rPr>
            <sz val="10"/>
            <rFont val="Arial"/>
            <charset val="134"/>
          </rPr>
          <t xml:space="preserve">Seges: </t>
        </r>
        <r>
          <rPr>
            <sz val="9"/>
            <color rgb="FF000000"/>
            <rFont val="Segoe UI"/>
            <charset val="1"/>
          </rPr>
          <t xml:space="preserve">Probabilidade de ocorrência de ausência do profissional residente quando será necessária a presença de um repositor. O órgão deverá observar o histórico das contratações anteriores para estimar tais probabilidades.
</t>
        </r>
      </text>
    </comment>
    <comment ref="C221" authorId="1">
      <text>
        <r>
          <rPr>
            <sz val="10"/>
            <rFont val="Arial"/>
            <charset val="134"/>
          </rPr>
          <t xml:space="preserve">Segesl: </t>
        </r>
        <r>
          <rPr>
            <sz val="9"/>
            <color rgb="FF000000"/>
            <rFont val="Segoe UI"/>
            <charset val="1"/>
          </rPr>
          <t xml:space="preserve">Duração computada em dias, conforme previsão em legislação.
</t>
        </r>
      </text>
    </comment>
    <comment ref="A236" authorId="1">
      <text>
        <r>
          <rPr>
            <sz val="10"/>
            <rFont val="Arial"/>
            <charset val="134"/>
          </rPr>
          <t xml:space="preserve">Seges: </t>
        </r>
        <r>
          <rPr>
            <sz val="9"/>
            <color rgb="FF000000"/>
            <rFont val="Segoe UI"/>
            <charset val="1"/>
          </rPr>
          <t>Esta tabela apresenta o resumo dos dias prováveis de ausência, quando seria necessária a presença de um profissional repositor.
Seu cálculo está automatizado mediante preenchimento da tabela anterior.</t>
        </r>
      </text>
    </comment>
    <comment ref="A238" authorId="1">
      <text>
        <r>
          <rPr>
            <sz val="10"/>
            <rFont val="Arial"/>
            <charset val="134"/>
          </rPr>
          <t xml:space="preserve">Seges: </t>
        </r>
        <r>
          <rPr>
            <sz val="9"/>
            <color rgb="FF000000"/>
            <rFont val="Segoe UI"/>
            <charset val="1"/>
          </rPr>
          <t xml:space="preserve">este ítem destina-se ao cálculo do custo do empregado substituto que virá cobrir o período de férias do residente, portanto, não se confunde com o direito ao pagamento de férias daquele.
Desde que não haja alteração de fórmulas e/ou estrutura da planilha.
</t>
        </r>
      </text>
    </comment>
    <comment ref="A260" authorId="1">
      <text>
        <r>
          <rPr>
            <sz val="10"/>
            <rFont val="Arial"/>
            <charset val="134"/>
          </rPr>
          <t xml:space="preserve">Seges: </t>
        </r>
        <r>
          <rPr>
            <sz val="9"/>
            <color rgb="FF000000"/>
            <rFont val="Segoe UI"/>
            <charset val="1"/>
          </rPr>
          <t xml:space="preserve">Tabela automatizada para cálculo do custo mensal com reposição do profissional ausente, mediante preenchimento das anteriores. Desde que não haja alteração de fórmulas e/ou estrutura da planilha.
</t>
        </r>
      </text>
    </comment>
    <comment ref="A268" authorId="1">
      <text>
        <r>
          <rPr>
            <sz val="10"/>
            <rFont val="Arial"/>
            <charset val="134"/>
          </rPr>
          <t>Seges:</t>
        </r>
        <r>
          <rPr>
            <sz val="9"/>
            <color rgb="FF000000"/>
            <rFont val="Segoe UI"/>
            <charset val="1"/>
          </rPr>
          <t xml:space="preserve"> Esta tabela totaliza os custos com reposição de profissional ausente e está automatizada mediante preenchimento das anteriores. Desde que não haja alteração de fórmulas e/ou estrutura da planilha.</t>
        </r>
      </text>
    </comment>
    <comment ref="D276" authorId="1">
      <text>
        <r>
          <rPr>
            <sz val="10"/>
            <rFont val="Arial"/>
            <charset val="134"/>
          </rPr>
          <t>Seges:</t>
        </r>
        <r>
          <rPr>
            <sz val="9"/>
            <color rgb="FF000000"/>
            <rFont val="Segoe UI"/>
            <charset val="1"/>
          </rPr>
          <t xml:space="preserve"> todos os itens relacionados a insumos deverão ser objeto de pesquisa de preços conforme diretrizes da Instrução Normativa específica (IN n° 3, de 20 de abril de 2017).
</t>
        </r>
      </text>
    </comment>
    <comment ref="A289" authorId="1">
      <text>
        <r>
          <rPr>
            <sz val="10"/>
            <rFont val="Arial"/>
            <charset val="134"/>
          </rPr>
          <t xml:space="preserve">Seges: </t>
        </r>
        <r>
          <rPr>
            <sz val="9"/>
            <color rgb="FF000000"/>
            <rFont val="Segoe UI"/>
            <charset val="1"/>
          </rPr>
          <t xml:space="preserve">Nesta tabela poderão ser informados os percentuais previstos de Custos Indiretos, Tributos e Lucro separadamente para permitir o cálculo automático segundo metodologia Seges. Desde que não haja alteração de modelo da planilha e de fórmulas.
</t>
        </r>
      </text>
    </comment>
    <comment ref="B291" authorId="0">
      <text>
        <r>
          <rPr>
            <sz val="9"/>
            <rFont val="Tahoma"/>
            <charset val="134"/>
          </rPr>
          <t xml:space="preserve">NÃO incluir nos tributos os percentuais de IR e CSLL
</t>
        </r>
      </text>
    </comment>
    <comment ref="A302" authorId="1">
      <text>
        <r>
          <rPr>
            <sz val="10"/>
            <rFont val="Arial"/>
            <charset val="134"/>
          </rPr>
          <t xml:space="preserve">Seges: </t>
        </r>
        <r>
          <rPr>
            <sz val="9"/>
            <color rgb="FF000000"/>
            <rFont val="Segoe UI"/>
            <charset val="1"/>
          </rPr>
          <t>Esta tabela totaliza o custo do trabalhador e está automatizada, desde que não haja alteração nas formulas e no modelo da presente planilha. Ajustes necessários são responsailidade do órgão contratante, por quem deverão ser conferidos.</t>
        </r>
      </text>
    </comment>
  </commentList>
</comments>
</file>

<file path=xl/sharedStrings.xml><?xml version="1.0" encoding="utf-8"?>
<sst xmlns="http://schemas.openxmlformats.org/spreadsheetml/2006/main" count="479" uniqueCount="240">
  <si>
    <t>PLANILHA DE CUSTOS E FORMAÇÃO DE PREÇOS</t>
  </si>
  <si>
    <t xml:space="preserve">MODELO DE FORMAÇÃO DE CUSTO MENSAL PARA UM EMPREGADO </t>
  </si>
  <si>
    <t>* A planilha de custos e formação de preços é ferramenta de apoio à realização de estimativas da contratação e para a análise das propostas na fase de pregão e nas prorrogações contratuais.
* O modelo disponibilizado na Instrução Normativa n° 5, de 26 de maio de 2017, é inspiracional, devendo ser adaptado pelo órgão ou entidade contratante às suas necessidades.
* A presente proposta visa, tão somente, auxiliar aos órgão que não possuam um modelo definido na formatação dos cálculos de direitos trabalhistas para estimativas de contratos de prestação de serviços, observando as disposições da Consolidação das Leis do Trabalho - CLT e das Convenções Coletivas de Trabalho - CCT (sendo válidos, ainda, os acordos e dissídios coletivos).
* É responsábilidade do usuário que optar pela utilização deste modelo a conferência das fórmulas automatizadas em conformidade com as dispoções de CLT e CCT, para minimizar o risco de equívocos no cômputo das previsões financeiras.
* Dúvidas sobre a metodologia de cálculo poderão ser esclarecidas com a leitura dos Cadernos Técnicos de divulgação de valores limites em: https://www.comprasgovernamentais.gov.br/index.php/cadernos-tecnicos-e-valores-limites.</t>
  </si>
  <si>
    <t>MÓDULO 1 - REMUNERAÇÃO</t>
  </si>
  <si>
    <t>* A remuneração é definida no art. 457 da Consolidação das Leis do Trabalho. 
* É composta por Salário Base, Adicionais (noturno, de insalubridade ou periculosidade) e gratificações, quando houver.</t>
  </si>
  <si>
    <t>SALÁRIO BASE</t>
  </si>
  <si>
    <t>* O Salário Base vem definido na Convenção Coletiva de Trabalho da categoria profissional a ser contratada para o objeto da prestação de serviço. 
* O contratante deverá observar se a CCT abrange o município de prestação de serviço e se está vigente.</t>
  </si>
  <si>
    <t>* Transformar o Salário Base de 220 para 200 h</t>
  </si>
  <si>
    <t>Categoria/Função - 40 h/sem.</t>
  </si>
  <si>
    <t>R$</t>
  </si>
  <si>
    <t>Servente Limpeza / Copeiro</t>
  </si>
  <si>
    <t>GRATIFICAÇÃO DE FUNÇÃO</t>
  </si>
  <si>
    <r>
      <rPr>
        <sz val="12"/>
        <color rgb="FFFF0000"/>
        <rFont val="Times New Roman"/>
        <charset val="1"/>
      </rPr>
      <t xml:space="preserve">* Gratificação de função, </t>
    </r>
    <r>
      <rPr>
        <b/>
        <u/>
        <sz val="12"/>
        <color rgb="FFFF0000"/>
        <rFont val="Times New Roman"/>
        <charset val="134"/>
      </rPr>
      <t>quando houver</t>
    </r>
    <r>
      <rPr>
        <sz val="12"/>
        <color rgb="FFFF0000"/>
        <rFont val="Times New Roman"/>
        <charset val="1"/>
      </rPr>
      <t>, virá informada na Convenção Coletiva de Trabalho da categoria profissional a ser contratada. 
* O órgão contrantante deverá observar, além da existência de gratificação, se esta incidirá sobre os adicionais, devendo adaptar a planilha ao caso em concreto.
*  Para o presente modelo foi considerada gratificação como percentual sobre o salário base e sem incidência sobre os adicionais (noturno, periculosidade ou insalubridade).</t>
    </r>
  </si>
  <si>
    <t>Base de cálculo</t>
  </si>
  <si>
    <t>Percentual</t>
  </si>
  <si>
    <t>Valor da Gratificação</t>
  </si>
  <si>
    <t>ADICIONAIS ( insalubridade)</t>
  </si>
  <si>
    <t xml:space="preserve">* Os adicionais de periculosidade ou insalubridade, em conformidade com os art. 192 e 193 da CLT, dependem da natureza do serviço a ser prestado. 
* O órgão contrantante deverá observar, além da existência de previsão em CLT, se há informações na Convenção Coletiva de Trabalho acerca dos adicionais, bem como seu percentual e a base de cálculo, devendo adaptar a planilha ao caso em concreto. </t>
  </si>
  <si>
    <t>ADICIONAL DE INSALUBRIDADE</t>
  </si>
  <si>
    <t>Valor</t>
  </si>
  <si>
    <t>ADICIONAL XXX</t>
  </si>
  <si>
    <t>* Em caso de previsão de outros adicionais em Convenção Coletiva de Trabalho o órgão poderá utilizar este campo.</t>
  </si>
  <si>
    <t>Este quadro totaliza a remuneração devida ao trabalhador, conforme previsão da Consolidação das Leis do Trabalho e valores disponíveis na Convenção Coletiva para a categoria</t>
  </si>
  <si>
    <t>Salário Base</t>
  </si>
  <si>
    <t>Gratificação de função</t>
  </si>
  <si>
    <t>Adicional de Insalubridade</t>
  </si>
  <si>
    <t>Adicional XXX</t>
  </si>
  <si>
    <t>Total</t>
  </si>
  <si>
    <t>MÓDULO 2 - ENCARGOS E BENEFÍCIOS (ANUAIS, MENSAIS E DIÁRIOS)</t>
  </si>
  <si>
    <t>SUBMÓDULO 2.1 – 13° SALÁRIO, FÉRIAS E ADICIONAL DE FÉRIAS</t>
  </si>
  <si>
    <t>13° SALÁRIO
Previsto no Decreto 57.155, de 1965.</t>
  </si>
  <si>
    <t>Provisionamento Mensal</t>
  </si>
  <si>
    <t>FÉRIAS
Previsto no art. 7° da Constituição Federal</t>
  </si>
  <si>
    <t>ADICIONAL DE FÉRIAS - 1/3 CONSTITUCIONAL</t>
  </si>
  <si>
    <t>Alíquota Adicional</t>
  </si>
  <si>
    <t>13° Salário</t>
  </si>
  <si>
    <t xml:space="preserve">Férias </t>
  </si>
  <si>
    <t>1/3 Constitucional</t>
  </si>
  <si>
    <t>SUBMÓDULO 2.2 - ENCARGOS PREVIDENCIÁRIOS E FGTS</t>
  </si>
  <si>
    <t>* Previsto no art. 195 da Constituição Federal. 
* Os percentuais informados não são taxativos e deverão observar o enquadramento real das empresas prestadoras de serviço, em especial no que diz respeito ao SAT-GIIL/RAT.</t>
  </si>
  <si>
    <t>COMPOSIÇÃO DO GPS E FGTS</t>
  </si>
  <si>
    <t>Encargos</t>
  </si>
  <si>
    <t>INSS - empregador</t>
  </si>
  <si>
    <t>Salário-Educação</t>
  </si>
  <si>
    <t>SAT- GIL/RAT</t>
  </si>
  <si>
    <t>SESC</t>
  </si>
  <si>
    <t>SENAC</t>
  </si>
  <si>
    <t>SEBRAE</t>
  </si>
  <si>
    <t>INCRA</t>
  </si>
  <si>
    <t>FGTS</t>
  </si>
  <si>
    <t>TOTAL</t>
  </si>
  <si>
    <t>GPS - GUIA DA PREVIDÊNCIA SOCIAL</t>
  </si>
  <si>
    <t>FGTS - FUNDO DE GARANTIA POR TEMPO DE SERVIÇO</t>
  </si>
  <si>
    <t>GPS</t>
  </si>
  <si>
    <t>SUBMÓDULO 2.3 - BENEFÍCIOS MENSAIS E DIÁRIOS</t>
  </si>
  <si>
    <t>* O cálculo de benefícios mensais e diários dependerá das disposições constantes em Convenção Coletiva de Trabalho sobre os direitos negociados aos trabalhadores, observando sempre o custo efetivo a ser suportado pela Administração no contrato de prestação de serviços (descontados os valores arcados pelos empregados).</t>
  </si>
  <si>
    <t>VALE TRANSPORTE</t>
  </si>
  <si>
    <t>CUSTO DA PASSAGEM</t>
  </si>
  <si>
    <t>Vr. Unitário</t>
  </si>
  <si>
    <t xml:space="preserve">Vales por dia </t>
  </si>
  <si>
    <t>Dias efetivamente trabalhados</t>
  </si>
  <si>
    <t>Custo total</t>
  </si>
  <si>
    <t>DESCONTO DO VALE TRANSPORTE</t>
  </si>
  <si>
    <t>Proporcionalidade</t>
  </si>
  <si>
    <t>Desconto</t>
  </si>
  <si>
    <t>CUSTO EFETIVO DO VALE TRANSPORTE</t>
  </si>
  <si>
    <t>Valor do desconto</t>
  </si>
  <si>
    <t>Custo efetivo</t>
  </si>
  <si>
    <t>VALE ALIMENTAÇÃO/REFEIÇÃO</t>
  </si>
  <si>
    <t>Valor diário</t>
  </si>
  <si>
    <t>DESCONTO DO VALE ALIMENTAÇÃO/REFEIÇÃO</t>
  </si>
  <si>
    <t>CUSTO EFETIVO DO VALE ALIMENTAÇÃO/REFEIÇÃO</t>
  </si>
  <si>
    <t>PLANO DE BENEFICIO SOCIAL FAMILIAR</t>
  </si>
  <si>
    <t>Custo Mensal total</t>
  </si>
  <si>
    <t>Custo Mensal efetivo</t>
  </si>
  <si>
    <r>
      <rPr>
        <b/>
        <sz val="12"/>
        <color theme="1"/>
        <rFont val="Times New Roman"/>
        <charset val="1"/>
      </rPr>
      <t xml:space="preserve">BENEFÍCIO YYY
</t>
    </r>
    <r>
      <rPr>
        <sz val="12"/>
        <color rgb="FFFF0000"/>
        <rFont val="Times New Roman"/>
        <charset val="1"/>
      </rPr>
      <t>Utilizar este campo em caso de outros benefícios previstos em Convenção Coletiva, sempre especificando o tipo, finalidade e previsão legal do mesmo.</t>
    </r>
  </si>
  <si>
    <t>BENEFÍCIO yyy</t>
  </si>
  <si>
    <t>Vale Transporte</t>
  </si>
  <si>
    <t>Vale Refeição</t>
  </si>
  <si>
    <t>Plano B. S. Familiar</t>
  </si>
  <si>
    <t>Benefício y</t>
  </si>
  <si>
    <t>Submódulo 2.1</t>
  </si>
  <si>
    <t>Submódulo 2.2</t>
  </si>
  <si>
    <t>Submódulo 2.3</t>
  </si>
  <si>
    <t>MÓDULO 3 - PROVISÃO PARA RESCISÃO</t>
  </si>
  <si>
    <t>* Este módulo destina-se a calcular o custo de possível desligamento de um empregado vinculado ao contrato de prestação de seviços. 
* Na metodologia Seges calcula-se uma probabilidade de ocorrência, por tipos de desligamentos, como fator de ponderação do custo total.</t>
  </si>
  <si>
    <t>PERCENTUAIS POR TIPO DE
 DESLIGAMENTO</t>
  </si>
  <si>
    <t>Tipos</t>
  </si>
  <si>
    <t>Demissão 
SEM  justa Causa</t>
  </si>
  <si>
    <t>SEM justa Causa
AP INDENIZADO</t>
  </si>
  <si>
    <t>SEM justa Causa 
AP TRABALHADO</t>
  </si>
  <si>
    <t>Demissão
 COM  justa Causa</t>
  </si>
  <si>
    <t>Desligamentos 
OUTROS TIPOS</t>
  </si>
  <si>
    <t>SUBMÓDULO 3.1 - AVISO PRÉVIO INDENIZADO</t>
  </si>
  <si>
    <t>* Quando ocorrer a demissão de uma trabalhador e a empresa não conceder prazo de aviso prévio, o trabalhador terá direito a receber o salário referente ao mês completo, conforme dispõe o art. 487 § 1º da CLT.
* A metodologia utilizada pela Seges computa todos os direitos do trabalhador, aplicando a proporcionalidade estimada de ocorrência de aviso prévio indenizado, relizando provisionamento mensal do custo.
* Estes custos deverão ser apreciados atentamente nos casos de prorrogaçao contratual para verificar a necessidade de sua renovação ou não.
* Deverão, ainda, ser obsrvados os ditames da Lei nº 12.506, de 2011 e seus impactos no custo quando das prorrogações contratuais.</t>
  </si>
  <si>
    <t>AVISO PRÉVIO INDENIZADO</t>
  </si>
  <si>
    <t>MULTA DO FGTS E CONTRIBUIÇÃO SOCIAL SOBRE O AVISO PRÉVIO INDENIZADO</t>
  </si>
  <si>
    <t>Percentual da 
Multa</t>
  </si>
  <si>
    <t>SUBMÓDULO 3.1 - CUSTO DO AVISO PRÉVIO INDENIZADO</t>
  </si>
  <si>
    <t>SUBMÓDULO 3.2 - AVISO PRÉVIO TRABALHADO</t>
  </si>
  <si>
    <t>* Quando ocorrer a demissão de um trabalhador com aviso prévio, o trabalhador cumprirá os dias em atividade, e terá direito a receber o salário referente ao mês completo, conforme dispõe o art. 487 § 1º da CLT.
* A metodologia utilizada pela Seges computa todos os direitos do trabalhador, aplicando a proporcionalidade estimada de ocorrência de aviso prévio trabalhado, relizando provisionamento mensal do custo.
* Estes custos deverão ser apreciados atentamente nos casos de prorrogaçao contratual para verificar a necessidade de sua renovação ou não.
* Deverão, ainda, ser observados os ditames da Lei nº 12.506, de 2011, e seus impactos no custo quando das prorrogações contratuais.</t>
  </si>
  <si>
    <t>AVISO PRÉVIO TRABALHADO</t>
  </si>
  <si>
    <t>MULTA DO FGTS E CONTRIBUIÇÃO SOCIAL SOBRE O AVISO PRÉVIO TRABALHADO</t>
  </si>
  <si>
    <t>SUBMÓDULO 3.2 - CUSTO DO AVISO PRÉVIO TRABALHADO</t>
  </si>
  <si>
    <t>SUBMÓDULO 3.3 - DEMISSÃO POR JUSTA CAUSA</t>
  </si>
  <si>
    <t>*Na hipotese de demissão por justa causa o empregado perde o direito ao pagamento de 13° salário, férias e adicional de férias, como previsto no parágrafo único do art. 146 da CLT.
* Para estes casos,  na metodologia Seges, haverá o desconto dos valores que, por tratar-se de provisão mensal, deverão ser reduzidos da fatura da empresa contratada.
* Igualmente, o cômputo de custos com demissão por justa causa considera a probabilidade de ocorrência desta para provisionamento.</t>
  </si>
  <si>
    <t>BASE DE CÁLCULO PARA DEMISSÃO POR JUSTA CAUSA</t>
  </si>
  <si>
    <t>Valor provisionado do 13º Salário</t>
  </si>
  <si>
    <t>Valor provisionado das Férias</t>
  </si>
  <si>
    <t>Valor provisionado do Adicional de Férias</t>
  </si>
  <si>
    <t>SUBMÓDULO 3.3 - CUSTO DA DEMISSÃO COM JUSTA CAUSA</t>
  </si>
  <si>
    <t>Base de Cálculo</t>
  </si>
  <si>
    <t>Submódulo 3.1</t>
  </si>
  <si>
    <t>Submódulo 3.2</t>
  </si>
  <si>
    <t>Submódulo 3.3</t>
  </si>
  <si>
    <t>MÓDULO 4 - CUSTO DE REPOSIÇÃO DO PROFISSIONAL AUSENTE</t>
  </si>
  <si>
    <t>* O Custo de reposição do profissional ausente refere-se ao custo necessário para substituir, no posto de trabalho, o profissional residente quando estiver em gozo de férias ou no caso de um das ausências legais previstas no art 473 da Consolidação das Leis do Trabalho. 
* Na metodologia Seges utiliza-se uma probabilidade de ocorrência, mediante estatísticas da Relação Anual de Informações Sociais-2016 (RAIS/MTE), da Pesquisa Nacional por Amostra de Domicílios-2016 (PNAD/IBGE), do Registro Civil (IBGE)-2016.
* São computados, então, a probabilidade de dias de ausência para cobertura, conforme escala de trabalho mensal.
* Para jornadas jornadas 12x36h a necessidade de reposição incide somente em 50% do dias de ausência devido à escala. 
* Na jornada 44h computa-se somente a reposição nos dias úteis, portanto, 69,04% da ausência total.</t>
  </si>
  <si>
    <t>Porobabilidade de ocorrência de ausências legais, conforme previsão do art. 473 da Consolidação das Leis do Trabalho.</t>
  </si>
  <si>
    <t xml:space="preserve">Memória de Cálculo - número de dias de reposição do profissional ausente para cada evento </t>
  </si>
  <si>
    <t>Categoria</t>
  </si>
  <si>
    <t>Incidencia anual</t>
  </si>
  <si>
    <t>Duração Legal  
da Ausência</t>
  </si>
  <si>
    <t>40h</t>
  </si>
  <si>
    <t>Proporção dias afetados</t>
  </si>
  <si>
    <t>Dias de reposição</t>
  </si>
  <si>
    <t>Férias</t>
  </si>
  <si>
    <t>Ausência justificada</t>
  </si>
  <si>
    <t>Acidente trabalho</t>
  </si>
  <si>
    <t>Afastamento por doença</t>
  </si>
  <si>
    <t>Consulta médica filho</t>
  </si>
  <si>
    <t>Óbitos na família</t>
  </si>
  <si>
    <t>Casamento</t>
  </si>
  <si>
    <t>Doação de sangue</t>
  </si>
  <si>
    <t>Testemunho</t>
  </si>
  <si>
    <t>Paternidade</t>
  </si>
  <si>
    <t>Maternidade</t>
  </si>
  <si>
    <t>Consulta pré-natal</t>
  </si>
  <si>
    <t>ESTIMATIVA DA NECESSIDADE DE REPOSIÇÃO DE PROFISSIONAL</t>
  </si>
  <si>
    <t>Composição</t>
  </si>
  <si>
    <t>40 H SEM</t>
  </si>
  <si>
    <t>Total Para reposição</t>
  </si>
  <si>
    <t>SUBMÓDULO 4.1 - AUSÊNCIAS LEGAIS</t>
  </si>
  <si>
    <t>* O Submódulo 4.1 destina-se ao cálculo do custo estimado para a reposição de ausências legais do empregado residente.
* Na metodologia Seges computa-se o custo total de um empregado, com direito à remuneração, 13° salário, férias, encargos e benefícios, bem como probabilidade de rescisão, para a base de cálculo do presente submódulo que, em seguida, servirá para estipular o custo diário de um profissional para a contratação. 
* Com base neste custo diário estima-se o custo mensal com reposição de profissional ausente.</t>
  </si>
  <si>
    <t>CUSTO DIÁRIO PARA O REPOSITOR</t>
  </si>
  <si>
    <t>Divisor do dia</t>
  </si>
  <si>
    <t>Custo diário</t>
  </si>
  <si>
    <t>Necessidade de Reposição</t>
  </si>
  <si>
    <t>Custo anual</t>
  </si>
  <si>
    <t>Custo mensal</t>
  </si>
  <si>
    <t>Submódulo 4.1</t>
  </si>
  <si>
    <t>MÓDULO 5 - INSUMOS DE MÃO DE OBRA</t>
  </si>
  <si>
    <t xml:space="preserve">UNIFORMES  - COMPOSIÇÃO - VALOR ANUAL </t>
  </si>
  <si>
    <t>Item</t>
  </si>
  <si>
    <t>qte</t>
  </si>
  <si>
    <t>Vr. Unitario</t>
  </si>
  <si>
    <t>Jaleco tecido c/ identif. Empresa</t>
  </si>
  <si>
    <t xml:space="preserve">Custo anual por Pessoa  </t>
  </si>
  <si>
    <t xml:space="preserve">MÓDULO 5 - INSUMOS DE MÃO DE OBRA - UNIFORMES </t>
  </si>
  <si>
    <t xml:space="preserve">Custo mensal </t>
  </si>
  <si>
    <t>MÓDULO 6 - CUSTOS INDIRETOS, TRIBUTOS E LUCRO</t>
  </si>
  <si>
    <t>INFORMAÇÃO DE PERCENTUAIS ESTIMADOS DE CITL</t>
  </si>
  <si>
    <t>Custos Indiretos</t>
  </si>
  <si>
    <t>Tributos</t>
  </si>
  <si>
    <t>Lucro</t>
  </si>
  <si>
    <t>CUSTO DO TRABALHADOR</t>
  </si>
  <si>
    <t>CUSTO TOTAL POR TRABALHADOR</t>
  </si>
  <si>
    <t>Módulo</t>
  </si>
  <si>
    <t>40h Semanais</t>
  </si>
  <si>
    <t>Remuneração</t>
  </si>
  <si>
    <t>Encargos e Benefícios</t>
  </si>
  <si>
    <t>Rescisão</t>
  </si>
  <si>
    <t>Reposição do Profissional Ausente</t>
  </si>
  <si>
    <t>Insumos Diversos</t>
  </si>
  <si>
    <t>Custos Indiretos, Tributos e Lucro</t>
  </si>
  <si>
    <t>Valor por Empregado</t>
  </si>
  <si>
    <t>Valor por Posto</t>
  </si>
  <si>
    <t>MODELO PARA A CONSOLIDAÇÃO E APRESENTAÇÃO DE PROPOSTAS</t>
  </si>
  <si>
    <t>Com ajustes após publicação da Lei n° 13.467, de 2017.</t>
  </si>
  <si>
    <t>Função:</t>
  </si>
  <si>
    <t>Módulo 1 - Composição da Remuneração</t>
  </si>
  <si>
    <t>Composição da Remuneração</t>
  </si>
  <si>
    <t>Valor (R$)</t>
  </si>
  <si>
    <t>A</t>
  </si>
  <si>
    <t>Salário-Base</t>
  </si>
  <si>
    <t>B</t>
  </si>
  <si>
    <t>Gratificação de Função</t>
  </si>
  <si>
    <t>C</t>
  </si>
  <si>
    <t>D</t>
  </si>
  <si>
    <t>Outros (especificar)</t>
  </si>
  <si>
    <t>Módulo 2 - Encargos e Benefícios Anuais, Mensais e Diários</t>
  </si>
  <si>
    <t>Submódulo 2.1 - 13º (décimo terceiro) Salário, Férias e Adicional de Férias</t>
  </si>
  <si>
    <t>2.1</t>
  </si>
  <si>
    <t>13º (décimo terceiro) Salário, Férias e Adicional de Férias</t>
  </si>
  <si>
    <t>13º (décimo terceiro) Salário</t>
  </si>
  <si>
    <t>Férias e Adicional de Férias</t>
  </si>
  <si>
    <t>Submódulo 2.2 - Encargos Previdenciários (GPS), Fundo de Garantia por Tempo de Serviço (FGTS) e outras contribuições.</t>
  </si>
  <si>
    <t>2.2</t>
  </si>
  <si>
    <t>GPS, FGTS e outras contribuições</t>
  </si>
  <si>
    <t>Percentual (%)</t>
  </si>
  <si>
    <t>INSS</t>
  </si>
  <si>
    <t>Salário Educação</t>
  </si>
  <si>
    <t>SAT</t>
  </si>
  <si>
    <t>SESC ou SESI</t>
  </si>
  <si>
    <t>E</t>
  </si>
  <si>
    <t>SENAI - SENAC</t>
  </si>
  <si>
    <t>F</t>
  </si>
  <si>
    <t>G</t>
  </si>
  <si>
    <t>H</t>
  </si>
  <si>
    <t xml:space="preserve">Total </t>
  </si>
  <si>
    <t>Submódulo 2.3 - Benefícios Mensais e Diários.</t>
  </si>
  <si>
    <t>2.3</t>
  </si>
  <si>
    <t>Benefícios Mensais e Diários</t>
  </si>
  <si>
    <t>Auxílio-Refeição/Alimentação</t>
  </si>
  <si>
    <t>Plano de Beneficio Social Familiar</t>
  </si>
  <si>
    <t>Quadro-Resumo do Módulo 2 - Encargos e Benefícios anuais, mensais e diários</t>
  </si>
  <si>
    <t>Encargos e Benefícios Anuais, Mensais e Diários</t>
  </si>
  <si>
    <t>Módulo 3 - Provisão para Rescisão</t>
  </si>
  <si>
    <t>Provisão para Rescisão</t>
  </si>
  <si>
    <t>Aviso Prévio Indenizado</t>
  </si>
  <si>
    <t>Incidência do FGTS sobre o Aviso Prévio Indenizado</t>
  </si>
  <si>
    <t>Multa do FGTS e contribuição social sobre o Aviso Prévio Indenizado</t>
  </si>
  <si>
    <t>Aviso Prévio Trabalhado</t>
  </si>
  <si>
    <t>Incidência dos encargos do submódulo 2.2 sobre o Aviso Prévio Trabalhado</t>
  </si>
  <si>
    <t>Multa do FGTS e contribuição social sobre o Aviso Prévio Trabalhado</t>
  </si>
  <si>
    <t>Custo demissão por justa causa</t>
  </si>
  <si>
    <t>Módulo 4 - Custo de Reposição do Profissional Ausente</t>
  </si>
  <si>
    <t>Custo de Reposição do Profissional Ausente</t>
  </si>
  <si>
    <t>4.1</t>
  </si>
  <si>
    <t>Ausências Legais</t>
  </si>
  <si>
    <t>Módulo 5 - Insumos Diversos</t>
  </si>
  <si>
    <t>Uniformes</t>
  </si>
  <si>
    <t>Módulo 6 - Custos Indiretos, Tributos e Lucro</t>
  </si>
  <si>
    <t>C.1. Tributos Federais (especificar)</t>
  </si>
  <si>
    <t>C.2. Tributos Estaduais (especificar)</t>
  </si>
  <si>
    <t>C.3. Tributos Municipais (especificar)</t>
  </si>
  <si>
    <t>2. QUADRO-RESUMO DO CUSTO POR EMPREGADO</t>
  </si>
  <si>
    <t>Mão de obra vinculada à execução contratual (valor por empregado)</t>
  </si>
  <si>
    <t>Subtotal (A + B +C+ D+E)</t>
  </si>
  <si>
    <t>Módulo 6 – Custos Indiretos, Tributos e Lucro</t>
  </si>
  <si>
    <t xml:space="preserve">Valor Total por Empregado </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</si>
</sst>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176" formatCode="_-* #,##0.00_-;\-* #,##0.00_-;_-* \-??_-;_-@_-"/>
    <numFmt numFmtId="177" formatCode="_-&quot;R$&quot;\ * #,##0.00_-;\-&quot;R$&quot;\ * #,##0.00_-;_-&quot;R$&quot;\ * &quot;-&quot;??_-;_-@_-"/>
    <numFmt numFmtId="178" formatCode="_-* #,##0_-;\-* #,##0_-;_-* &quot;-&quot;_-;_-@_-"/>
    <numFmt numFmtId="179" formatCode="_-&quot;R$&quot;\ * #,##0_-;\-&quot;R$&quot;\ * #,##0_-;_-&quot;R$&quot;\ * &quot;-&quot;_-;_-@_-"/>
    <numFmt numFmtId="180" formatCode="_(* #,##0.00_);_(* \(#,##0.00\);_(* \-??_);_(@_)"/>
    <numFmt numFmtId="181" formatCode="_ * #,##0.00_ ;_ * \-#,##0.00_ ;_ * &quot;-&quot;??_ ;_ @_ "/>
    <numFmt numFmtId="182" formatCode="#,##0.00;[Red]#,##0.00"/>
    <numFmt numFmtId="183" formatCode="#,##0.00_);[Red]\(#,##0.00\)"/>
    <numFmt numFmtId="184" formatCode="0.0000"/>
    <numFmt numFmtId="185" formatCode="#,##0.0000_ ;\-#,##0.0000\ "/>
    <numFmt numFmtId="186" formatCode="#,##0.00_);\(#,##0.00\)"/>
  </numFmts>
  <fonts count="40">
    <font>
      <sz val="11"/>
      <color theme="1"/>
      <name val="Calibri"/>
      <charset val="1"/>
    </font>
    <font>
      <sz val="12"/>
      <color theme="1"/>
      <name val="Times New Roman"/>
      <charset val="1"/>
    </font>
    <font>
      <sz val="18"/>
      <color theme="0"/>
      <name val="Times New Roman"/>
      <charset val="1"/>
    </font>
    <font>
      <sz val="12"/>
      <color rgb="FFFF0000"/>
      <name val="Times New Roman"/>
      <charset val="1"/>
    </font>
    <font>
      <b/>
      <sz val="12"/>
      <color theme="1"/>
      <name val="Times New Roman"/>
      <charset val="134"/>
    </font>
    <font>
      <b/>
      <sz val="12"/>
      <color theme="1"/>
      <name val="Times New Roman"/>
      <charset val="1"/>
    </font>
    <font>
      <b/>
      <sz val="11"/>
      <color theme="1"/>
      <name val="Calibri"/>
      <charset val="134"/>
    </font>
    <font>
      <b/>
      <sz val="12"/>
      <color rgb="FFFF0000"/>
      <name val="Times New Roman"/>
      <charset val="1"/>
    </font>
    <font>
      <b/>
      <sz val="12"/>
      <name val="Times New Roman"/>
      <charset val="1"/>
    </font>
    <font>
      <sz val="12"/>
      <name val="Times New Roman"/>
      <charset val="1"/>
    </font>
    <font>
      <b/>
      <sz val="12"/>
      <color rgb="FF00B050"/>
      <name val="Times New Roman"/>
      <charset val="1"/>
    </font>
    <font>
      <sz val="10"/>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1"/>
      <color rgb="FF000000"/>
      <name val="Calibri"/>
      <charset val="1"/>
    </font>
    <font>
      <sz val="10"/>
      <name val="Arial"/>
      <charset val="1"/>
    </font>
    <font>
      <b/>
      <u/>
      <sz val="12"/>
      <color rgb="FFFF0000"/>
      <name val="Times New Roman"/>
      <charset val="134"/>
    </font>
    <font>
      <sz val="9"/>
      <name val="Tahoma"/>
      <charset val="1"/>
    </font>
    <font>
      <sz val="9"/>
      <color rgb="FF000000"/>
      <name val="Segoe UI"/>
      <charset val="1"/>
    </font>
    <font>
      <b/>
      <u/>
      <sz val="9"/>
      <name val="Tahoma"/>
      <charset val="134"/>
    </font>
    <font>
      <sz val="10"/>
      <name val="Arial"/>
      <charset val="134"/>
    </font>
    <font>
      <sz val="9"/>
      <name val="Tahoma"/>
      <charset val="134"/>
    </font>
    <font>
      <b/>
      <u/>
      <sz val="9"/>
      <color rgb="FF000000"/>
      <name val="Segoe UI"/>
      <charset val="134"/>
    </font>
  </fonts>
  <fills count="42">
    <fill>
      <patternFill patternType="none"/>
    </fill>
    <fill>
      <patternFill patternType="gray125"/>
    </fill>
    <fill>
      <patternFill patternType="solid">
        <fgColor theme="4" tint="-0.249977111117893"/>
        <bgColor rgb="FF0066CC"/>
      </patternFill>
    </fill>
    <fill>
      <patternFill patternType="solid">
        <fgColor theme="4" tint="0.399884029663991"/>
        <bgColor rgb="FFC0C0C0"/>
      </patternFill>
    </fill>
    <fill>
      <patternFill patternType="solid">
        <fgColor theme="4" tint="0.799890133365886"/>
        <bgColor rgb="FFCCFFFF"/>
      </patternFill>
    </fill>
    <fill>
      <patternFill patternType="solid">
        <fgColor theme="5" tint="0.599871822260201"/>
        <bgColor rgb="FFFBE5D6"/>
      </patternFill>
    </fill>
    <fill>
      <patternFill patternType="solid">
        <fgColor theme="4" tint="0.399975585192419"/>
        <bgColor rgb="FFCCFFFF"/>
      </patternFill>
    </fill>
    <fill>
      <patternFill patternType="solid">
        <fgColor theme="4" tint="0.599993896298105"/>
        <bgColor indexed="64"/>
      </patternFill>
    </fill>
    <fill>
      <patternFill patternType="solid">
        <fgColor theme="0"/>
        <bgColor rgb="FFC0C0C0"/>
      </patternFill>
    </fill>
    <fill>
      <patternFill patternType="solid">
        <fgColor theme="4" tint="0.599871822260201"/>
        <bgColor rgb="FFC0C0C0"/>
      </patternFill>
    </fill>
    <fill>
      <patternFill patternType="solid">
        <fgColor theme="5" tint="0.399884029663991"/>
        <bgColor rgb="FFF8CBAD"/>
      </patternFill>
    </fill>
    <fill>
      <patternFill patternType="solid">
        <fgColor theme="0"/>
        <bgColor rgb="FFDEEBF7"/>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2">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top/>
      <bottom/>
      <diagonal/>
    </border>
    <border>
      <left style="medium">
        <color auto="1"/>
      </left>
      <right/>
      <top style="medium">
        <color auto="1"/>
      </top>
      <bottom/>
      <diagonal/>
    </border>
    <border>
      <left/>
      <right style="medium">
        <color auto="1"/>
      </right>
      <top style="medium">
        <color auto="1"/>
      </top>
      <bottom/>
      <diagonal/>
    </border>
    <border>
      <left style="thin">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bottom/>
      <diagonal/>
    </border>
    <border>
      <left style="medium">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medium">
        <color auto="1"/>
      </left>
      <right/>
      <top/>
      <bottom style="medium">
        <color auto="1"/>
      </bottom>
      <diagonal/>
    </border>
    <border>
      <left/>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medium">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176" fontId="0" fillId="0" borderId="0" applyBorder="0" applyProtection="0"/>
    <xf numFmtId="177" fontId="11" fillId="0" borderId="0" applyFont="0" applyFill="0" applyBorder="0" applyAlignment="0" applyProtection="0">
      <alignment vertical="center"/>
    </xf>
    <xf numFmtId="9" fontId="0" fillId="0" borderId="0" applyBorder="0" applyProtection="0"/>
    <xf numFmtId="178" fontId="11" fillId="0" borderId="0" applyFont="0" applyFill="0" applyBorder="0" applyAlignment="0" applyProtection="0">
      <alignment vertical="center"/>
    </xf>
    <xf numFmtId="179"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12" borderId="4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5" applyNumberFormat="0" applyFill="0" applyAlignment="0" applyProtection="0">
      <alignment vertical="center"/>
    </xf>
    <xf numFmtId="0" fontId="18" fillId="0" borderId="45" applyNumberFormat="0" applyFill="0" applyAlignment="0" applyProtection="0">
      <alignment vertical="center"/>
    </xf>
    <xf numFmtId="0" fontId="19" fillId="0" borderId="46" applyNumberFormat="0" applyFill="0" applyAlignment="0" applyProtection="0">
      <alignment vertical="center"/>
    </xf>
    <xf numFmtId="0" fontId="19" fillId="0" borderId="0" applyNumberFormat="0" applyFill="0" applyBorder="0" applyAlignment="0" applyProtection="0">
      <alignment vertical="center"/>
    </xf>
    <xf numFmtId="0" fontId="20" fillId="13" borderId="47" applyNumberFormat="0" applyAlignment="0" applyProtection="0">
      <alignment vertical="center"/>
    </xf>
    <xf numFmtId="0" fontId="21" fillId="14" borderId="48" applyNumberFormat="0" applyAlignment="0" applyProtection="0">
      <alignment vertical="center"/>
    </xf>
    <xf numFmtId="0" fontId="22" fillId="14" borderId="47" applyNumberFormat="0" applyAlignment="0" applyProtection="0">
      <alignment vertical="center"/>
    </xf>
    <xf numFmtId="0" fontId="23" fillId="15" borderId="49" applyNumberFormat="0" applyAlignment="0" applyProtection="0">
      <alignment vertical="center"/>
    </xf>
    <xf numFmtId="0" fontId="24" fillId="0" borderId="50" applyNumberFormat="0" applyFill="0" applyAlignment="0" applyProtection="0">
      <alignment vertical="center"/>
    </xf>
    <xf numFmtId="0" fontId="25" fillId="0" borderId="51"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7"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30" fillId="35" borderId="0" applyNumberFormat="0" applyBorder="0" applyAlignment="0" applyProtection="0">
      <alignment vertical="center"/>
    </xf>
    <xf numFmtId="0" fontId="30" fillId="36" borderId="0" applyNumberFormat="0" applyBorder="0" applyAlignment="0" applyProtection="0">
      <alignment vertical="center"/>
    </xf>
    <xf numFmtId="0" fontId="29" fillId="37" borderId="0" applyNumberFormat="0" applyBorder="0" applyAlignment="0" applyProtection="0">
      <alignment vertical="center"/>
    </xf>
    <xf numFmtId="0" fontId="29" fillId="38" borderId="0" applyNumberFormat="0" applyBorder="0" applyAlignment="0" applyProtection="0">
      <alignment vertical="center"/>
    </xf>
    <xf numFmtId="0" fontId="30" fillId="39" borderId="0" applyNumberFormat="0" applyBorder="0" applyAlignment="0" applyProtection="0">
      <alignment vertical="center"/>
    </xf>
    <xf numFmtId="0" fontId="30" fillId="40" borderId="0" applyNumberFormat="0" applyBorder="0" applyAlignment="0" applyProtection="0">
      <alignment vertical="center"/>
    </xf>
    <xf numFmtId="0" fontId="29" fillId="41" borderId="0" applyNumberFormat="0" applyBorder="0" applyAlignment="0" applyProtection="0">
      <alignment vertical="center"/>
    </xf>
    <xf numFmtId="0" fontId="31" fillId="0" borderId="0"/>
    <xf numFmtId="180" fontId="32" fillId="0" borderId="0" applyBorder="0" applyProtection="0"/>
    <xf numFmtId="176" fontId="0" fillId="0" borderId="0" applyBorder="0" applyProtection="0"/>
    <xf numFmtId="176" fontId="0" fillId="0" borderId="0" applyBorder="0" applyProtection="0"/>
    <xf numFmtId="176" fontId="0" fillId="0" borderId="0" applyBorder="0" applyProtection="0"/>
    <xf numFmtId="176" fontId="0" fillId="0" borderId="0" applyBorder="0" applyProtection="0"/>
    <xf numFmtId="176" fontId="0" fillId="0" borderId="0" applyBorder="0" applyProtection="0"/>
    <xf numFmtId="176" fontId="0" fillId="0" borderId="0" applyBorder="0" applyProtection="0"/>
    <xf numFmtId="176" fontId="0" fillId="0" borderId="0" applyBorder="0" applyProtection="0"/>
  </cellStyleXfs>
  <cellXfs count="201">
    <xf numFmtId="0" fontId="0" fillId="0" borderId="0" xfId="0"/>
    <xf numFmtId="0" fontId="1" fillId="0" borderId="0" xfId="0" applyFont="1"/>
    <xf numFmtId="0" fontId="2" fillId="2" borderId="0" xfId="0" applyFont="1" applyFill="1" applyBorder="1" applyAlignment="1">
      <alignment horizontal="center"/>
    </xf>
    <xf numFmtId="0" fontId="3" fillId="0" borderId="0" xfId="0" applyFont="1" applyBorder="1" applyAlignment="1">
      <alignment horizontal="center"/>
    </xf>
    <xf numFmtId="0" fontId="4" fillId="0" borderId="1" xfId="0" applyFont="1" applyBorder="1"/>
    <xf numFmtId="0" fontId="1" fillId="0" borderId="1" xfId="0" applyFont="1" applyBorder="1"/>
    <xf numFmtId="0" fontId="4" fillId="0" borderId="0" xfId="0" applyFont="1" applyBorder="1"/>
    <xf numFmtId="0" fontId="1" fillId="0" borderId="0" xfId="0" applyFont="1" applyBorder="1"/>
    <xf numFmtId="0" fontId="5" fillId="3" borderId="0"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176" fontId="0" fillId="0" borderId="4" xfId="1" applyBorder="1"/>
    <xf numFmtId="0" fontId="5" fillId="0" borderId="1" xfId="0" applyFont="1" applyBorder="1" applyAlignment="1">
      <alignment horizontal="center" vertical="center" wrapText="1"/>
    </xf>
    <xf numFmtId="176" fontId="6" fillId="0" borderId="4" xfId="1" applyFont="1" applyBorder="1"/>
    <xf numFmtId="0" fontId="5" fillId="0" borderId="0" xfId="0" applyFont="1" applyAlignment="1">
      <alignment vertical="center"/>
    </xf>
    <xf numFmtId="0" fontId="5" fillId="4" borderId="0" xfId="0" applyFont="1" applyFill="1" applyBorder="1" applyAlignment="1">
      <alignment horizontal="center" vertical="center"/>
    </xf>
    <xf numFmtId="0" fontId="5" fillId="4" borderId="0" xfId="0" applyFont="1" applyFill="1" applyBorder="1" applyAlignment="1">
      <alignment horizontal="center" vertical="center" wrapText="1"/>
    </xf>
    <xf numFmtId="10" fontId="1" fillId="0" borderId="4" xfId="0" applyNumberFormat="1" applyFont="1" applyBorder="1" applyAlignment="1">
      <alignment horizontal="center" vertical="center"/>
    </xf>
    <xf numFmtId="10" fontId="1" fillId="5" borderId="4" xfId="0" applyNumberFormat="1" applyFont="1" applyFill="1" applyBorder="1" applyAlignment="1">
      <alignment horizontal="center" vertical="center"/>
    </xf>
    <xf numFmtId="0" fontId="1" fillId="0" borderId="4" xfId="0" applyFont="1" applyBorder="1" applyAlignment="1">
      <alignment horizontal="center" vertical="center"/>
    </xf>
    <xf numFmtId="0" fontId="5" fillId="6" borderId="0" xfId="0" applyFont="1" applyFill="1" applyBorder="1" applyAlignment="1">
      <alignment horizontal="center" vertical="center"/>
    </xf>
    <xf numFmtId="181" fontId="1" fillId="0" borderId="4" xfId="0" applyNumberFormat="1" applyFont="1" applyBorder="1" applyAlignment="1">
      <alignment horizontal="center" vertical="center"/>
    </xf>
    <xf numFmtId="176" fontId="1" fillId="0" borderId="4" xfId="0" applyNumberFormat="1" applyFont="1" applyBorder="1" applyAlignment="1">
      <alignment horizontal="center" vertical="center"/>
    </xf>
    <xf numFmtId="181" fontId="4" fillId="0" borderId="4" xfId="0" applyNumberFormat="1" applyFont="1" applyBorder="1" applyAlignment="1">
      <alignment horizontal="center" vertical="center"/>
    </xf>
    <xf numFmtId="0" fontId="1" fillId="0" borderId="0" xfId="0" applyFont="1" applyAlignment="1">
      <alignment vertical="center"/>
    </xf>
    <xf numFmtId="0" fontId="1" fillId="0" borderId="4" xfId="0" applyFont="1" applyBorder="1" applyAlignment="1">
      <alignment horizontal="justify" vertical="center" wrapText="1"/>
    </xf>
    <xf numFmtId="176" fontId="0" fillId="0" borderId="1" xfId="1" applyBorder="1"/>
    <xf numFmtId="176" fontId="0" fillId="0" borderId="3" xfId="1" applyBorder="1"/>
    <xf numFmtId="181" fontId="1" fillId="0" borderId="0" xfId="0" applyNumberFormat="1" applyFont="1"/>
    <xf numFmtId="0" fontId="5" fillId="0" borderId="2" xfId="0" applyFont="1" applyBorder="1" applyAlignment="1">
      <alignment vertical="center" wrapText="1"/>
    </xf>
    <xf numFmtId="176" fontId="0" fillId="0" borderId="5" xfId="1" applyBorder="1" applyAlignment="1">
      <alignment horizontal="center" vertical="center"/>
    </xf>
    <xf numFmtId="176" fontId="0" fillId="0" borderId="6" xfId="1" applyBorder="1" applyAlignment="1">
      <alignment horizontal="center" vertical="center"/>
    </xf>
    <xf numFmtId="176" fontId="0" fillId="0" borderId="3" xfId="1" applyBorder="1" applyAlignment="1">
      <alignment horizontal="center" vertical="center"/>
    </xf>
    <xf numFmtId="176" fontId="0" fillId="7" borderId="4" xfId="1" applyFill="1" applyBorder="1"/>
    <xf numFmtId="0" fontId="5" fillId="0" borderId="3" xfId="0" applyFont="1" applyBorder="1" applyAlignment="1">
      <alignment horizontal="center" vertical="center" wrapText="1"/>
    </xf>
    <xf numFmtId="176" fontId="4" fillId="0" borderId="4" xfId="0" applyNumberFormat="1" applyFont="1" applyBorder="1" applyAlignment="1">
      <alignment vertical="center" wrapText="1"/>
    </xf>
    <xf numFmtId="176" fontId="1" fillId="0" borderId="4" xfId="0" applyNumberFormat="1" applyFont="1" applyBorder="1" applyAlignment="1">
      <alignment vertical="center" wrapText="1"/>
    </xf>
    <xf numFmtId="181" fontId="4" fillId="0" borderId="4" xfId="0" applyNumberFormat="1" applyFont="1" applyBorder="1" applyAlignment="1">
      <alignment vertical="center" wrapText="1"/>
    </xf>
    <xf numFmtId="0" fontId="1" fillId="0" borderId="0" xfId="0" applyFont="1" applyAlignment="1">
      <alignment horizontal="center" vertical="center"/>
    </xf>
    <xf numFmtId="0" fontId="3" fillId="0" borderId="0" xfId="0" applyFont="1" applyBorder="1" applyAlignment="1">
      <alignment horizontal="left" vertical="center" wrapText="1"/>
    </xf>
    <xf numFmtId="0" fontId="3" fillId="0" borderId="0" xfId="0" applyFont="1" applyAlignment="1">
      <alignment horizontal="center" vertical="center"/>
    </xf>
    <xf numFmtId="0" fontId="5" fillId="0" borderId="0" xfId="0" applyFont="1" applyAlignment="1">
      <alignment horizontal="center" vertical="center"/>
    </xf>
    <xf numFmtId="0" fontId="5" fillId="2" borderId="0" xfId="0" applyFont="1" applyFill="1" applyBorder="1" applyAlignment="1">
      <alignment horizontal="center" vertical="center"/>
    </xf>
    <xf numFmtId="0" fontId="5" fillId="3" borderId="7" xfId="0" applyFont="1" applyFill="1" applyBorder="1" applyAlignment="1">
      <alignment horizontal="center" vertical="center" wrapText="1"/>
    </xf>
    <xf numFmtId="0" fontId="3" fillId="0" borderId="0" xfId="0" applyFont="1" applyAlignment="1">
      <alignment horizontal="left" vertical="center"/>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1" fillId="0" borderId="11" xfId="0" applyFont="1" applyBorder="1" applyAlignment="1">
      <alignment horizontal="center" vertical="center"/>
    </xf>
    <xf numFmtId="182" fontId="5" fillId="0" borderId="12" xfId="0" applyNumberFormat="1" applyFont="1" applyBorder="1" applyAlignment="1">
      <alignment horizontal="center" vertical="center"/>
    </xf>
    <xf numFmtId="2" fontId="1" fillId="0" borderId="0" xfId="0" applyNumberFormat="1" applyFont="1" applyAlignment="1">
      <alignment horizontal="center" vertical="center"/>
    </xf>
    <xf numFmtId="0" fontId="5" fillId="3" borderId="1"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14" xfId="0" applyFont="1" applyFill="1" applyBorder="1" applyAlignment="1">
      <alignment horizontal="center" vertical="center"/>
    </xf>
    <xf numFmtId="182" fontId="1" fillId="0" borderId="15" xfId="0" applyNumberFormat="1" applyFont="1" applyBorder="1" applyAlignment="1">
      <alignment horizontal="center" vertical="center"/>
    </xf>
    <xf numFmtId="10" fontId="1" fillId="0" borderId="15" xfId="3" applyNumberFormat="1" applyFont="1" applyBorder="1" applyAlignment="1" applyProtection="1">
      <alignment horizontal="center" vertical="center"/>
    </xf>
    <xf numFmtId="182" fontId="1" fillId="0" borderId="16" xfId="0" applyNumberFormat="1" applyFont="1" applyBorder="1" applyAlignment="1">
      <alignment horizontal="center" vertical="center"/>
    </xf>
    <xf numFmtId="182" fontId="1" fillId="0" borderId="10" xfId="0" applyNumberFormat="1" applyFont="1" applyBorder="1" applyAlignment="1">
      <alignment horizontal="center" vertical="center"/>
    </xf>
    <xf numFmtId="9" fontId="1" fillId="0" borderId="10" xfId="3" applyFont="1" applyBorder="1" applyAlignment="1" applyProtection="1">
      <alignment horizontal="center" vertical="center"/>
    </xf>
    <xf numFmtId="182" fontId="5" fillId="0" borderId="10" xfId="0" applyNumberFormat="1" applyFont="1" applyBorder="1" applyAlignment="1">
      <alignment horizontal="center" vertical="center"/>
    </xf>
    <xf numFmtId="0" fontId="5" fillId="0" borderId="0" xfId="0" applyFont="1" applyBorder="1" applyAlignment="1">
      <alignment horizontal="center" vertical="center"/>
    </xf>
    <xf numFmtId="176" fontId="0" fillId="0" borderId="17" xfId="1" applyBorder="1"/>
    <xf numFmtId="10" fontId="1" fillId="0" borderId="17" xfId="0" applyNumberFormat="1" applyFont="1" applyBorder="1" applyAlignment="1">
      <alignment horizontal="center" vertical="center"/>
    </xf>
    <xf numFmtId="176" fontId="0" fillId="0" borderId="18" xfId="1" applyBorder="1"/>
    <xf numFmtId="0" fontId="7" fillId="0" borderId="0" xfId="0" applyFont="1" applyBorder="1" applyAlignment="1">
      <alignment horizontal="center" vertical="center" wrapText="1"/>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2" xfId="0" applyFont="1" applyFill="1" applyBorder="1" applyAlignment="1">
      <alignment horizontal="center" vertical="center"/>
    </xf>
    <xf numFmtId="0" fontId="5" fillId="8" borderId="0" xfId="0" applyFont="1" applyFill="1" applyBorder="1" applyAlignment="1">
      <alignment vertical="center"/>
    </xf>
    <xf numFmtId="0" fontId="5" fillId="3" borderId="13" xfId="0" applyFont="1" applyFill="1" applyBorder="1" applyAlignment="1">
      <alignment horizontal="center" vertical="center" wrapText="1"/>
    </xf>
    <xf numFmtId="4" fontId="1" fillId="0" borderId="10" xfId="0" applyNumberFormat="1" applyFont="1" applyBorder="1" applyAlignment="1">
      <alignment horizontal="center" vertical="center"/>
    </xf>
    <xf numFmtId="0" fontId="1" fillId="0" borderId="0" xfId="0" applyFont="1" applyBorder="1" applyAlignment="1">
      <alignment horizontal="center" vertical="center"/>
    </xf>
    <xf numFmtId="182" fontId="1" fillId="0" borderId="0" xfId="0" applyNumberFormat="1" applyFont="1" applyBorder="1" applyAlignment="1">
      <alignment horizontal="center" vertical="center"/>
    </xf>
    <xf numFmtId="4" fontId="1" fillId="0" borderId="0" xfId="0" applyNumberFormat="1" applyFont="1" applyBorder="1" applyAlignment="1">
      <alignment horizontal="center" vertical="center"/>
    </xf>
    <xf numFmtId="182" fontId="5" fillId="0" borderId="0" xfId="0" applyNumberFormat="1" applyFont="1" applyBorder="1" applyAlignment="1">
      <alignment horizontal="center" vertical="center"/>
    </xf>
    <xf numFmtId="0" fontId="5" fillId="3" borderId="1" xfId="0" applyFont="1" applyFill="1" applyBorder="1" applyAlignment="1">
      <alignment horizontal="center" vertical="center" wrapText="1"/>
    </xf>
    <xf numFmtId="0" fontId="5" fillId="3" borderId="21" xfId="0" applyFont="1" applyFill="1" applyBorder="1" applyAlignment="1">
      <alignment horizontal="center" vertical="center"/>
    </xf>
    <xf numFmtId="0" fontId="5" fillId="3" borderId="21" xfId="0" applyFont="1" applyFill="1" applyBorder="1" applyAlignment="1">
      <alignment horizontal="center" vertical="center" wrapText="1"/>
    </xf>
    <xf numFmtId="0" fontId="5" fillId="3" borderId="22" xfId="0" applyFont="1" applyFill="1" applyBorder="1" applyAlignment="1">
      <alignment horizontal="center" vertical="center"/>
    </xf>
    <xf numFmtId="10" fontId="1" fillId="0" borderId="10" xfId="0" applyNumberFormat="1" applyFont="1" applyBorder="1" applyAlignment="1">
      <alignment horizontal="center" vertical="center"/>
    </xf>
    <xf numFmtId="10" fontId="1" fillId="0" borderId="10" xfId="3" applyNumberFormat="1" applyFont="1" applyBorder="1" applyAlignment="1" applyProtection="1">
      <alignment horizontal="center" vertical="center"/>
    </xf>
    <xf numFmtId="0" fontId="5" fillId="3" borderId="23" xfId="0" applyFont="1" applyFill="1" applyBorder="1" applyAlignment="1">
      <alignment horizontal="center" vertical="center"/>
    </xf>
    <xf numFmtId="0" fontId="1" fillId="0" borderId="24" xfId="0" applyFont="1" applyBorder="1" applyAlignment="1">
      <alignment horizontal="center" vertical="center"/>
    </xf>
    <xf numFmtId="10" fontId="1" fillId="0" borderId="16" xfId="3" applyNumberFormat="1" applyFont="1" applyBorder="1" applyAlignment="1" applyProtection="1">
      <alignment horizontal="center" vertical="center"/>
    </xf>
    <xf numFmtId="0" fontId="1" fillId="0" borderId="25" xfId="0" applyFont="1" applyBorder="1" applyAlignment="1">
      <alignment horizontal="center" vertical="center"/>
    </xf>
    <xf numFmtId="10" fontId="1" fillId="0" borderId="26" xfId="3" applyNumberFormat="1" applyFont="1" applyBorder="1" applyAlignment="1" applyProtection="1">
      <alignment horizontal="center" vertical="center"/>
    </xf>
    <xf numFmtId="10" fontId="1" fillId="5" borderId="26" xfId="3" applyNumberFormat="1" applyFont="1" applyFill="1" applyBorder="1" applyAlignment="1" applyProtection="1">
      <alignment horizontal="center" vertical="center"/>
    </xf>
    <xf numFmtId="0" fontId="1" fillId="0" borderId="27" xfId="0" applyFont="1" applyBorder="1" applyAlignment="1">
      <alignment horizontal="center" vertical="center"/>
    </xf>
    <xf numFmtId="10" fontId="1" fillId="0" borderId="18" xfId="3" applyNumberFormat="1" applyFont="1" applyBorder="1" applyAlignment="1" applyProtection="1">
      <alignment horizontal="center" vertical="center"/>
    </xf>
    <xf numFmtId="0" fontId="5" fillId="9" borderId="28" xfId="0" applyFont="1" applyFill="1" applyBorder="1" applyAlignment="1">
      <alignment horizontal="center" vertical="center"/>
    </xf>
    <xf numFmtId="10" fontId="5" fillId="9" borderId="29" xfId="3" applyNumberFormat="1" applyFont="1" applyFill="1" applyBorder="1" applyAlignment="1" applyProtection="1">
      <alignment horizontal="center" vertical="center"/>
    </xf>
    <xf numFmtId="0" fontId="5" fillId="3" borderId="5" xfId="0" applyFont="1" applyFill="1" applyBorder="1" applyAlignment="1">
      <alignment horizontal="center" vertical="center"/>
    </xf>
    <xf numFmtId="10" fontId="1" fillId="5" borderId="10" xfId="0" applyNumberFormat="1" applyFont="1" applyFill="1" applyBorder="1" applyAlignment="1">
      <alignment horizontal="center" vertical="center"/>
    </xf>
    <xf numFmtId="0" fontId="5" fillId="0" borderId="0" xfId="0" applyFont="1" applyBorder="1" applyAlignment="1">
      <alignment vertical="center"/>
    </xf>
    <xf numFmtId="1" fontId="1" fillId="0" borderId="10" xfId="0" applyNumberFormat="1" applyFont="1" applyBorder="1" applyAlignment="1">
      <alignment horizontal="center" vertical="center"/>
    </xf>
    <xf numFmtId="9" fontId="1" fillId="0" borderId="0" xfId="3" applyFont="1" applyBorder="1" applyAlignment="1" applyProtection="1">
      <alignment horizontal="center" vertical="center"/>
    </xf>
    <xf numFmtId="182" fontId="1" fillId="0" borderId="17" xfId="0" applyNumberFormat="1" applyFont="1" applyBorder="1" applyAlignment="1">
      <alignment horizontal="center" vertical="center"/>
    </xf>
    <xf numFmtId="1" fontId="1" fillId="0" borderId="17" xfId="0" applyNumberFormat="1" applyFont="1" applyBorder="1" applyAlignment="1">
      <alignment horizontal="center" vertical="center"/>
    </xf>
    <xf numFmtId="182" fontId="5" fillId="0" borderId="18" xfId="0" applyNumberFormat="1" applyFont="1" applyBorder="1" applyAlignment="1">
      <alignment horizontal="center" vertical="center"/>
    </xf>
    <xf numFmtId="9" fontId="1" fillId="0" borderId="10" xfId="3" applyNumberFormat="1" applyFont="1" applyBorder="1" applyAlignment="1" applyProtection="1">
      <alignment horizontal="center" vertical="center"/>
    </xf>
    <xf numFmtId="182" fontId="5" fillId="0" borderId="26" xfId="0" applyNumberFormat="1" applyFont="1" applyBorder="1" applyAlignment="1">
      <alignment horizontal="center" vertical="center"/>
    </xf>
    <xf numFmtId="0" fontId="5" fillId="0" borderId="0" xfId="0" applyFont="1" applyBorder="1" applyAlignment="1">
      <alignment horizontal="center" vertical="center" wrapText="1"/>
    </xf>
    <xf numFmtId="0" fontId="5" fillId="0" borderId="0" xfId="0" applyFont="1" applyBorder="1" applyAlignment="1">
      <alignment vertical="center" wrapText="1"/>
    </xf>
    <xf numFmtId="0" fontId="5" fillId="3" borderId="5" xfId="0" applyFont="1" applyFill="1" applyBorder="1" applyAlignment="1">
      <alignment horizontal="center" vertical="center" wrapText="1"/>
    </xf>
    <xf numFmtId="0" fontId="5" fillId="3" borderId="30" xfId="0" applyFont="1" applyFill="1" applyBorder="1" applyAlignment="1">
      <alignment horizontal="center" vertical="center"/>
    </xf>
    <xf numFmtId="0" fontId="5" fillId="3" borderId="31" xfId="0" applyFont="1" applyFill="1" applyBorder="1" applyAlignment="1">
      <alignment horizontal="center" vertical="center"/>
    </xf>
    <xf numFmtId="0" fontId="1" fillId="0" borderId="11" xfId="0" applyFont="1" applyBorder="1" applyAlignment="1">
      <alignment horizontal="center" vertical="center" wrapText="1"/>
    </xf>
    <xf numFmtId="10" fontId="1" fillId="0" borderId="12" xfId="3" applyNumberFormat="1" applyFont="1" applyBorder="1" applyAlignment="1" applyProtection="1">
      <alignment horizontal="center" vertical="center"/>
    </xf>
    <xf numFmtId="0" fontId="1" fillId="10" borderId="25" xfId="0" applyFont="1" applyFill="1" applyBorder="1" applyAlignment="1">
      <alignment horizontal="center" vertical="center" wrapText="1"/>
    </xf>
    <xf numFmtId="10" fontId="1" fillId="10" borderId="26" xfId="3" applyNumberFormat="1" applyFont="1" applyFill="1" applyBorder="1" applyAlignment="1" applyProtection="1">
      <alignment horizontal="center" vertical="center"/>
    </xf>
    <xf numFmtId="0" fontId="1" fillId="0" borderId="25" xfId="0" applyFont="1" applyBorder="1" applyAlignment="1">
      <alignment horizontal="center" vertical="center" wrapText="1"/>
    </xf>
    <xf numFmtId="0" fontId="1" fillId="0" borderId="32" xfId="0" applyFont="1" applyBorder="1" applyAlignment="1">
      <alignment horizontal="center" vertical="center" wrapText="1"/>
    </xf>
    <xf numFmtId="10" fontId="1" fillId="0" borderId="33" xfId="3" applyNumberFormat="1" applyFont="1" applyBorder="1" applyAlignment="1" applyProtection="1">
      <alignment horizontal="center" vertical="center"/>
    </xf>
    <xf numFmtId="10" fontId="5" fillId="3" borderId="31" xfId="0" applyNumberFormat="1" applyFont="1" applyFill="1" applyBorder="1" applyAlignment="1">
      <alignment horizontal="center" vertical="center"/>
    </xf>
    <xf numFmtId="0" fontId="5" fillId="0" borderId="0" xfId="0" applyFont="1" applyFill="1" applyBorder="1" applyAlignment="1">
      <alignment horizontal="center" vertical="center"/>
    </xf>
    <xf numFmtId="10" fontId="5" fillId="0" borderId="0" xfId="0" applyNumberFormat="1" applyFont="1" applyFill="1" applyBorder="1" applyAlignment="1">
      <alignment horizontal="center" vertical="center"/>
    </xf>
    <xf numFmtId="0" fontId="1" fillId="0" borderId="10" xfId="0" applyFont="1" applyBorder="1" applyAlignment="1">
      <alignment horizontal="center" vertical="center"/>
    </xf>
    <xf numFmtId="0" fontId="5" fillId="3" borderId="34" xfId="0" applyFont="1" applyFill="1" applyBorder="1" applyAlignment="1">
      <alignment horizontal="center" vertical="center" wrapText="1"/>
    </xf>
    <xf numFmtId="10" fontId="1" fillId="0" borderId="0" xfId="0" applyNumberFormat="1" applyFont="1" applyBorder="1" applyAlignment="1">
      <alignment horizontal="center" vertical="center"/>
    </xf>
    <xf numFmtId="0" fontId="3" fillId="11" borderId="0" xfId="0" applyFont="1" applyFill="1" applyBorder="1" applyAlignment="1">
      <alignment horizontal="left" vertical="center" wrapText="1"/>
    </xf>
    <xf numFmtId="183" fontId="1" fillId="0" borderId="10" xfId="0" applyNumberFormat="1" applyFont="1" applyBorder="1" applyAlignment="1">
      <alignment horizontal="center" vertical="center"/>
    </xf>
    <xf numFmtId="183" fontId="5" fillId="0" borderId="10" xfId="0" applyNumberFormat="1" applyFont="1" applyBorder="1" applyAlignment="1">
      <alignment horizontal="center" vertical="center"/>
    </xf>
    <xf numFmtId="183" fontId="1" fillId="0" borderId="0" xfId="0" applyNumberFormat="1" applyFont="1" applyBorder="1" applyAlignment="1">
      <alignment horizontal="center" vertical="center"/>
    </xf>
    <xf numFmtId="183" fontId="5" fillId="0" borderId="0" xfId="0" applyNumberFormat="1" applyFont="1" applyBorder="1" applyAlignment="1">
      <alignment horizontal="center" vertical="center"/>
    </xf>
    <xf numFmtId="183" fontId="1" fillId="0" borderId="17" xfId="0" applyNumberFormat="1" applyFont="1" applyBorder="1" applyAlignment="1">
      <alignment horizontal="center" vertical="center"/>
    </xf>
    <xf numFmtId="183" fontId="5" fillId="0" borderId="18" xfId="0" applyNumberFormat="1" applyFont="1" applyBorder="1" applyAlignment="1">
      <alignment horizontal="center" vertical="center"/>
    </xf>
    <xf numFmtId="0" fontId="5" fillId="3" borderId="18" xfId="0" applyFont="1" applyFill="1" applyBorder="1" applyAlignment="1">
      <alignment horizontal="center" vertical="center"/>
    </xf>
    <xf numFmtId="0" fontId="5" fillId="3" borderId="35" xfId="0" applyFont="1" applyFill="1" applyBorder="1" applyAlignment="1">
      <alignment horizontal="center" vertical="center"/>
    </xf>
    <xf numFmtId="0" fontId="5" fillId="3" borderId="27" xfId="0" applyFont="1" applyFill="1" applyBorder="1" applyAlignment="1">
      <alignment horizontal="center" vertical="center"/>
    </xf>
    <xf numFmtId="0" fontId="5" fillId="3" borderId="36" xfId="0" applyFont="1" applyFill="1" applyBorder="1" applyAlignment="1">
      <alignment horizontal="center" vertical="center"/>
    </xf>
    <xf numFmtId="182" fontId="1" fillId="0" borderId="36" xfId="0" applyNumberFormat="1" applyFont="1" applyBorder="1" applyAlignment="1">
      <alignment horizontal="center" vertical="center"/>
    </xf>
    <xf numFmtId="183" fontId="1" fillId="0" borderId="36" xfId="0" applyNumberFormat="1" applyFont="1" applyBorder="1" applyAlignment="1">
      <alignment horizontal="center" vertical="center"/>
    </xf>
    <xf numFmtId="182" fontId="5" fillId="0" borderId="36" xfId="0" applyNumberFormat="1" applyFont="1" applyBorder="1" applyAlignment="1">
      <alignment horizontal="center" vertical="center"/>
    </xf>
    <xf numFmtId="0" fontId="5" fillId="3" borderId="37"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8" borderId="0" xfId="0" applyFont="1" applyFill="1" applyBorder="1" applyAlignment="1">
      <alignment vertical="center" wrapText="1"/>
    </xf>
    <xf numFmtId="0" fontId="5" fillId="3" borderId="19" xfId="0" applyFont="1" applyFill="1" applyBorder="1" applyAlignment="1">
      <alignment horizontal="center" vertical="center" wrapText="1"/>
    </xf>
    <xf numFmtId="0" fontId="1" fillId="0" borderId="24" xfId="0" applyFont="1" applyBorder="1" applyAlignment="1">
      <alignment horizontal="center" vertical="center" wrapText="1"/>
    </xf>
    <xf numFmtId="184" fontId="1" fillId="0" borderId="15" xfId="0" applyNumberFormat="1" applyFont="1" applyBorder="1" applyAlignment="1">
      <alignment horizontal="center" vertical="center"/>
    </xf>
    <xf numFmtId="0" fontId="1" fillId="0" borderId="39" xfId="0" applyFont="1" applyBorder="1" applyAlignment="1">
      <alignment horizontal="center" vertical="center"/>
    </xf>
    <xf numFmtId="10" fontId="1" fillId="0" borderId="24" xfId="3" applyNumberFormat="1" applyFont="1" applyBorder="1" applyAlignment="1" applyProtection="1">
      <alignment horizontal="center" vertical="center"/>
    </xf>
    <xf numFmtId="185" fontId="5" fillId="0" borderId="16" xfId="1" applyNumberFormat="1" applyFont="1" applyBorder="1" applyAlignment="1" applyProtection="1">
      <alignment horizontal="center" vertical="center"/>
    </xf>
    <xf numFmtId="184" fontId="1" fillId="0" borderId="10" xfId="0" applyNumberFormat="1" applyFont="1" applyBorder="1" applyAlignment="1">
      <alignment horizontal="center" vertical="center"/>
    </xf>
    <xf numFmtId="0" fontId="1" fillId="0" borderId="40" xfId="0" applyFont="1" applyBorder="1" applyAlignment="1">
      <alignment horizontal="center" vertical="center"/>
    </xf>
    <xf numFmtId="10" fontId="1" fillId="0" borderId="25" xfId="3" applyNumberFormat="1" applyFont="1" applyBorder="1" applyAlignment="1" applyProtection="1">
      <alignment horizontal="center" vertical="center"/>
    </xf>
    <xf numFmtId="185" fontId="5" fillId="0" borderId="26" xfId="1" applyNumberFormat="1" applyFont="1" applyBorder="1" applyAlignment="1" applyProtection="1">
      <alignment horizontal="center" vertical="center"/>
    </xf>
    <xf numFmtId="0" fontId="1" fillId="0" borderId="27" xfId="0" applyFont="1" applyBorder="1" applyAlignment="1">
      <alignment horizontal="center" vertical="center" wrapText="1"/>
    </xf>
    <xf numFmtId="184" fontId="1" fillId="0" borderId="17" xfId="0" applyNumberFormat="1" applyFont="1" applyBorder="1" applyAlignment="1">
      <alignment horizontal="center" vertical="center"/>
    </xf>
    <xf numFmtId="0" fontId="1" fillId="0" borderId="41" xfId="0" applyFont="1" applyBorder="1" applyAlignment="1">
      <alignment horizontal="center" vertical="center"/>
    </xf>
    <xf numFmtId="10" fontId="1" fillId="0" borderId="27" xfId="3" applyNumberFormat="1" applyFont="1" applyBorder="1" applyAlignment="1" applyProtection="1">
      <alignment horizontal="center" vertical="center"/>
    </xf>
    <xf numFmtId="185" fontId="5" fillId="0" borderId="18" xfId="1" applyNumberFormat="1" applyFont="1" applyBorder="1" applyAlignment="1" applyProtection="1">
      <alignment horizontal="center" vertical="center"/>
    </xf>
    <xf numFmtId="0" fontId="5" fillId="3" borderId="20"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8" xfId="0" applyFont="1" applyFill="1" applyBorder="1" applyAlignment="1">
      <alignment vertical="center" wrapText="1"/>
    </xf>
    <xf numFmtId="0" fontId="5" fillId="3" borderId="31" xfId="0" applyFont="1" applyFill="1" applyBorder="1" applyAlignment="1">
      <alignment horizontal="center" vertical="center" wrapText="1"/>
    </xf>
    <xf numFmtId="184" fontId="1" fillId="0" borderId="16" xfId="0" applyNumberFormat="1" applyFont="1" applyBorder="1" applyAlignment="1">
      <alignment horizontal="center" vertical="center"/>
    </xf>
    <xf numFmtId="184" fontId="1" fillId="0" borderId="26" xfId="0" applyNumberFormat="1" applyFont="1" applyBorder="1" applyAlignment="1">
      <alignment horizontal="center" vertical="center"/>
    </xf>
    <xf numFmtId="184" fontId="1" fillId="0" borderId="33" xfId="0" applyNumberFormat="1" applyFont="1" applyBorder="1" applyAlignment="1">
      <alignment horizontal="center" vertical="center"/>
    </xf>
    <xf numFmtId="0" fontId="5" fillId="3" borderId="30" xfId="0" applyFont="1" applyFill="1" applyBorder="1" applyAlignment="1">
      <alignment horizontal="center" vertical="center" wrapText="1"/>
    </xf>
    <xf numFmtId="184" fontId="5" fillId="3" borderId="31" xfId="0" applyNumberFormat="1" applyFont="1" applyFill="1" applyBorder="1" applyAlignment="1">
      <alignment horizontal="center" vertical="center"/>
    </xf>
    <xf numFmtId="1" fontId="1" fillId="0" borderId="0" xfId="0" applyNumberFormat="1" applyFont="1" applyBorder="1" applyAlignment="1">
      <alignment horizontal="center" vertical="center"/>
    </xf>
    <xf numFmtId="184" fontId="1" fillId="0" borderId="0" xfId="0" applyNumberFormat="1" applyFont="1" applyBorder="1" applyAlignment="1">
      <alignment horizontal="center" vertical="center"/>
    </xf>
    <xf numFmtId="0" fontId="8" fillId="3" borderId="1" xfId="0" applyFont="1" applyFill="1" applyBorder="1" applyAlignment="1">
      <alignment horizontal="center" vertical="center"/>
    </xf>
    <xf numFmtId="0" fontId="8" fillId="0" borderId="0" xfId="0" applyFont="1" applyBorder="1" applyAlignment="1">
      <alignment vertical="center"/>
    </xf>
    <xf numFmtId="180" fontId="8" fillId="3" borderId="1" xfId="50" applyFont="1" applyFill="1" applyBorder="1" applyAlignment="1" applyProtection="1">
      <alignment horizontal="center" vertical="center"/>
    </xf>
    <xf numFmtId="3" fontId="1" fillId="0" borderId="36" xfId="50" applyNumberFormat="1" applyFont="1" applyBorder="1" applyAlignment="1" applyProtection="1">
      <alignment horizontal="center" vertical="center"/>
    </xf>
    <xf numFmtId="180" fontId="1" fillId="0" borderId="36" xfId="50" applyFont="1" applyBorder="1" applyAlignment="1" applyProtection="1">
      <alignment horizontal="center" vertical="center"/>
    </xf>
    <xf numFmtId="4" fontId="9" fillId="0" borderId="42" xfId="0" applyNumberFormat="1" applyFont="1" applyBorder="1" applyAlignment="1">
      <alignment horizontal="center" vertical="center"/>
    </xf>
    <xf numFmtId="3" fontId="1" fillId="0" borderId="17" xfId="50" applyNumberFormat="1" applyFont="1" applyBorder="1" applyAlignment="1" applyProtection="1">
      <alignment horizontal="center" vertical="center"/>
    </xf>
    <xf numFmtId="180" fontId="1" fillId="0" borderId="17" xfId="50" applyFont="1" applyBorder="1" applyAlignment="1" applyProtection="1">
      <alignment horizontal="center" vertical="center"/>
    </xf>
    <xf numFmtId="4" fontId="9" fillId="0" borderId="1" xfId="0" applyNumberFormat="1" applyFont="1" applyBorder="1" applyAlignment="1">
      <alignment horizontal="center" vertical="center"/>
    </xf>
    <xf numFmtId="4" fontId="8" fillId="3" borderId="3" xfId="0" applyNumberFormat="1" applyFont="1" applyFill="1" applyBorder="1" applyAlignment="1">
      <alignment horizontal="center" vertical="center"/>
    </xf>
    <xf numFmtId="180" fontId="1" fillId="0" borderId="0" xfId="50" applyFont="1" applyBorder="1" applyAlignment="1" applyProtection="1">
      <alignment horizontal="center" vertical="center"/>
    </xf>
    <xf numFmtId="180" fontId="1" fillId="0" borderId="0" xfId="0" applyNumberFormat="1" applyFont="1" applyBorder="1" applyAlignment="1">
      <alignment horizontal="center" vertical="center"/>
    </xf>
    <xf numFmtId="0" fontId="8" fillId="0" borderId="0" xfId="0" applyFont="1" applyBorder="1" applyAlignment="1">
      <alignment horizontal="center" vertical="center"/>
    </xf>
    <xf numFmtId="0" fontId="8" fillId="3" borderId="13" xfId="0" applyFont="1" applyFill="1" applyBorder="1" applyAlignment="1">
      <alignment horizontal="center" vertical="center"/>
    </xf>
    <xf numFmtId="0" fontId="8" fillId="3" borderId="14" xfId="0" applyFont="1" applyFill="1" applyBorder="1" applyAlignment="1">
      <alignment horizontal="center" vertical="center"/>
    </xf>
    <xf numFmtId="4" fontId="1" fillId="0" borderId="10" xfId="50" applyNumberFormat="1" applyFont="1" applyBorder="1" applyAlignment="1" applyProtection="1">
      <alignment horizontal="center" vertical="center"/>
    </xf>
    <xf numFmtId="4" fontId="8" fillId="0" borderId="10" xfId="50" applyNumberFormat="1" applyFont="1" applyBorder="1" applyAlignment="1" applyProtection="1">
      <alignment horizontal="center" vertical="center"/>
    </xf>
    <xf numFmtId="4" fontId="1" fillId="0" borderId="0" xfId="50" applyNumberFormat="1" applyFont="1" applyBorder="1" applyAlignment="1" applyProtection="1">
      <alignment horizontal="center" vertical="center"/>
    </xf>
    <xf numFmtId="4" fontId="8" fillId="0" borderId="0" xfId="50" applyNumberFormat="1" applyFont="1" applyBorder="1" applyAlignment="1" applyProtection="1">
      <alignment horizontal="center" vertical="center"/>
    </xf>
    <xf numFmtId="4" fontId="9" fillId="0" borderId="0" xfId="0" applyNumberFormat="1" applyFont="1" applyBorder="1" applyAlignment="1">
      <alignment horizontal="center" vertical="center"/>
    </xf>
    <xf numFmtId="4" fontId="8" fillId="0" borderId="0" xfId="0" applyNumberFormat="1" applyFont="1" applyBorder="1" applyAlignment="1">
      <alignment horizontal="center" vertical="center"/>
    </xf>
    <xf numFmtId="0" fontId="3" fillId="0" borderId="0" xfId="0" applyFont="1" applyBorder="1" applyAlignment="1">
      <alignment horizontal="center" vertical="center"/>
    </xf>
    <xf numFmtId="0" fontId="8" fillId="3" borderId="42" xfId="0" applyFont="1" applyFill="1" applyBorder="1" applyAlignment="1">
      <alignment horizontal="center" vertical="center" wrapText="1"/>
    </xf>
    <xf numFmtId="0" fontId="1" fillId="0" borderId="0" xfId="0" applyFont="1" applyAlignment="1">
      <alignment horizontal="left" vertical="center"/>
    </xf>
    <xf numFmtId="0" fontId="9" fillId="0" borderId="25" xfId="0" applyFont="1" applyBorder="1" applyAlignment="1">
      <alignment horizontal="center" vertical="center"/>
    </xf>
    <xf numFmtId="10" fontId="9" fillId="0" borderId="26" xfId="3" applyNumberFormat="1" applyFont="1" applyBorder="1" applyAlignment="1" applyProtection="1">
      <alignment horizontal="center" vertical="center"/>
    </xf>
    <xf numFmtId="0" fontId="9" fillId="0" borderId="27" xfId="0" applyFont="1" applyBorder="1" applyAlignment="1">
      <alignment horizontal="center" vertical="center"/>
    </xf>
    <xf numFmtId="10" fontId="9" fillId="0" borderId="18" xfId="3" applyNumberFormat="1" applyFont="1" applyBorder="1" applyAlignment="1" applyProtection="1">
      <alignment horizontal="center" vertical="center"/>
    </xf>
    <xf numFmtId="0" fontId="9" fillId="0" borderId="0" xfId="0" applyFont="1" applyBorder="1" applyAlignment="1">
      <alignment horizontal="center" vertical="center"/>
    </xf>
    <xf numFmtId="10" fontId="9" fillId="0" borderId="0" xfId="3" applyNumberFormat="1" applyFont="1" applyBorder="1" applyAlignment="1" applyProtection="1">
      <alignment horizontal="center" vertical="center"/>
    </xf>
    <xf numFmtId="186" fontId="1" fillId="0" borderId="10" xfId="51" applyNumberFormat="1" applyFont="1" applyBorder="1" applyAlignment="1" applyProtection="1">
      <alignment horizontal="center" vertical="center"/>
    </xf>
    <xf numFmtId="0" fontId="5" fillId="3" borderId="43" xfId="0" applyFont="1" applyFill="1" applyBorder="1" applyAlignment="1">
      <alignment horizontal="center" vertical="center" wrapText="1"/>
    </xf>
    <xf numFmtId="182" fontId="1" fillId="0" borderId="26" xfId="0" applyNumberFormat="1" applyFont="1" applyBorder="1" applyAlignment="1">
      <alignment horizontal="center" vertical="center"/>
    </xf>
    <xf numFmtId="0" fontId="10" fillId="0" borderId="27" xfId="0" applyFont="1" applyBorder="1" applyAlignment="1">
      <alignment horizontal="center" vertical="center" wrapText="1"/>
    </xf>
    <xf numFmtId="182" fontId="10" fillId="0" borderId="18" xfId="0" applyNumberFormat="1" applyFont="1" applyBorder="1" applyAlignment="1">
      <alignment horizontal="center" vertical="center"/>
    </xf>
    <xf numFmtId="182" fontId="5" fillId="3" borderId="31" xfId="0" applyNumberFormat="1" applyFont="1" applyFill="1" applyBorder="1" applyAlignment="1">
      <alignment horizontal="center" vertical="center"/>
    </xf>
  </cellXfs>
  <cellStyles count="58">
    <cellStyle name="Normal" xfId="0" builtinId="0"/>
    <cellStyle name="Comma" xfId="1" builtinId="3"/>
    <cellStyle name="Moeda" xfId="2" builtinId="4"/>
    <cellStyle name="Porcentagem" xfId="3" builtinId="5"/>
    <cellStyle name="Comma [0]" xfId="4" builtinId="6"/>
    <cellStyle name="Moeda [0]" xfId="5" builtinId="7"/>
    <cellStyle name="Hyperlink" xfId="6" builtinId="8"/>
    <cellStyle name="Hyperlink seguido" xfId="7" builtinId="9"/>
    <cellStyle name="Observação" xfId="8" builtinId="10"/>
    <cellStyle name="Texto de Aviso"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ída" xfId="17" builtinId="21"/>
    <cellStyle name="Cálculo" xfId="18" builtinId="22"/>
    <cellStyle name="Célula de Verificação" xfId="19" builtinId="23"/>
    <cellStyle name="Célula Vinculada" xfId="20" builtinId="24"/>
    <cellStyle name="Total" xfId="21" builtinId="25"/>
    <cellStyle name="Bom" xfId="22" builtinId="26"/>
    <cellStyle name="Ruim" xfId="23" builtinId="27"/>
    <cellStyle name="Neutro" xfId="24" builtinId="28"/>
    <cellStyle name="Ênfase 1" xfId="25" builtinId="29"/>
    <cellStyle name="20% - Ênfase 1" xfId="26" builtinId="30"/>
    <cellStyle name="40% - Ênfase 1" xfId="27" builtinId="31"/>
    <cellStyle name="60% - Ênfase 1" xfId="28" builtinId="32"/>
    <cellStyle name="Ênfase 2" xfId="29" builtinId="33"/>
    <cellStyle name="20% - Ênfase 2" xfId="30" builtinId="34"/>
    <cellStyle name="40% - Ênfase 2" xfId="31" builtinId="35"/>
    <cellStyle name="60% - Ênfase 2" xfId="32" builtinId="36"/>
    <cellStyle name="Ênfase 3" xfId="33" builtinId="37"/>
    <cellStyle name="20% - Ênfase 3" xfId="34" builtinId="38"/>
    <cellStyle name="40% - Ênfase 3" xfId="35" builtinId="39"/>
    <cellStyle name="60% - Ênfase 3" xfId="36" builtinId="40"/>
    <cellStyle name="Ênfase 4" xfId="37" builtinId="41"/>
    <cellStyle name="20% - Ênfase 4" xfId="38" builtinId="42"/>
    <cellStyle name="40% - Ênfase 4" xfId="39" builtinId="43"/>
    <cellStyle name="60% - Ênfase 4" xfId="40" builtinId="44"/>
    <cellStyle name="Ênfase 5" xfId="41" builtinId="45"/>
    <cellStyle name="20% - Ênfase 5" xfId="42" builtinId="46"/>
    <cellStyle name="40% - Ênfase 5" xfId="43" builtinId="47"/>
    <cellStyle name="60% - Ênfase 5" xfId="44" builtinId="48"/>
    <cellStyle name="Ênfase 6" xfId="45" builtinId="49"/>
    <cellStyle name="20% - Ênfase 6" xfId="46" builtinId="50"/>
    <cellStyle name="40% - Ênfase 6" xfId="47" builtinId="51"/>
    <cellStyle name="60% - Ênfase 6" xfId="48" builtinId="52"/>
    <cellStyle name="Normal 2" xfId="49"/>
    <cellStyle name="Vírgula 2" xfId="50"/>
    <cellStyle name="Vírgula 3" xfId="51"/>
    <cellStyle name="Vírgula 3 2" xfId="52"/>
    <cellStyle name="Vírgula 4" xfId="53"/>
    <cellStyle name="Vírgula 4 2" xfId="54"/>
    <cellStyle name="Vírgula 5" xfId="55"/>
    <cellStyle name="Vírgula 5 2" xfId="56"/>
    <cellStyle name="Vírgula 6" xfId="57"/>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BE5D6"/>
      <rgbColor rgb="00DEEBF7"/>
      <rgbColor rgb="00660066"/>
      <rgbColor rgb="00FF8080"/>
      <rgbColor rgb="000066CC"/>
      <rgbColor rgb="00BDD7EE"/>
      <rgbColor rgb="00000080"/>
      <rgbColor rgb="00FF00FF"/>
      <rgbColor rgb="00FFFF00"/>
      <rgbColor rgb="0000FFFF"/>
      <rgbColor rgb="00800080"/>
      <rgbColor rgb="00800000"/>
      <rgbColor rgb="00008080"/>
      <rgbColor rgb="000000FF"/>
      <rgbColor rgb="0000CCFF"/>
      <rgbColor rgb="00CCFFFF"/>
      <rgbColor rgb="00CCFFCC"/>
      <rgbColor rgb="00FFFF99"/>
      <rgbColor rgb="009DC3E6"/>
      <rgbColor rgb="00F4B183"/>
      <rgbColor rgb="00CC99FF"/>
      <rgbColor rgb="00F8CBAD"/>
      <rgbColor rgb="002E75B6"/>
      <rgbColor rgb="0033CCCC"/>
      <rgbColor rgb="0099CC00"/>
      <rgbColor rgb="00FFCC00"/>
      <rgbColor rgb="00FF9900"/>
      <rgbColor rgb="00FF6600"/>
      <rgbColor rgb="00666699"/>
      <rgbColor rgb="00969696"/>
      <rgbColor rgb="00003366"/>
      <rgbColor rgb="0000B050"/>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Tema do Office">
  <a:themeElements>
    <a:clrScheme name="Escritório">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majorFont>
      <a:minorFont>
        <a:latin typeface="Calibri"/>
        <a:ea typeface=""/>
        <a:cs typeface=""/>
      </a:minorFont>
    </a:fontScheme>
    <a:fmtScheme na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1"/>
  <sheetViews>
    <sheetView showGridLines="0" tabSelected="1" zoomScale="115" zoomScaleNormal="115" topLeftCell="A290" workbookViewId="0">
      <selection activeCell="B293" sqref="B293"/>
    </sheetView>
  </sheetViews>
  <sheetFormatPr defaultColWidth="9.14285714285714" defaultRowHeight="15.75" outlineLevelCol="7"/>
  <cols>
    <col min="1" max="1" width="32.1428571428571" style="40" customWidth="1"/>
    <col min="2" max="2" width="19.2857142857143" style="40" customWidth="1"/>
    <col min="3" max="4" width="22.2857142857143" style="40" customWidth="1"/>
    <col min="5" max="5" width="18.5714285714286" style="40" customWidth="1"/>
    <col min="6" max="6" width="17.7142857142857" style="40" customWidth="1"/>
    <col min="7" max="7" width="15.8571428571429" style="40" customWidth="1"/>
    <col min="8" max="8" width="11.5714285714286" style="40" customWidth="1"/>
    <col min="9" max="16384" width="9.14285714285714" style="40"/>
  </cols>
  <sheetData>
    <row r="1" ht="24" customHeight="1" spans="1:8">
      <c r="A1" s="2" t="s">
        <v>0</v>
      </c>
      <c r="B1" s="2"/>
      <c r="C1" s="2"/>
      <c r="D1" s="2"/>
      <c r="E1" s="2"/>
      <c r="F1" s="2"/>
      <c r="G1" s="2"/>
      <c r="H1" s="2"/>
    </row>
    <row r="2" ht="24" customHeight="1" spans="1:8">
      <c r="A2" s="2" t="s">
        <v>1</v>
      </c>
      <c r="B2" s="2"/>
      <c r="C2" s="2"/>
      <c r="D2" s="2"/>
      <c r="E2" s="2"/>
      <c r="F2" s="2"/>
      <c r="G2" s="2"/>
      <c r="H2" s="2"/>
    </row>
    <row r="3" ht="177" customHeight="1" spans="1:8">
      <c r="A3" s="41" t="s">
        <v>2</v>
      </c>
      <c r="B3" s="41"/>
      <c r="C3" s="41"/>
      <c r="D3" s="41"/>
      <c r="E3" s="41"/>
      <c r="F3" s="41"/>
      <c r="G3" s="41"/>
      <c r="H3" s="41"/>
    </row>
    <row r="4" ht="24" customHeight="1" spans="1:8">
      <c r="A4" s="42"/>
      <c r="B4" s="42"/>
      <c r="C4" s="42"/>
      <c r="D4" s="42"/>
      <c r="E4" s="42"/>
      <c r="F4" s="42"/>
      <c r="G4" s="43"/>
      <c r="H4" s="43"/>
    </row>
    <row r="5" ht="24" customHeight="1" spans="1:8">
      <c r="A5" s="44" t="s">
        <v>3</v>
      </c>
      <c r="B5" s="44"/>
      <c r="C5" s="44"/>
      <c r="D5" s="44"/>
      <c r="E5" s="44"/>
      <c r="F5" s="44"/>
      <c r="G5" s="44"/>
      <c r="H5" s="44"/>
    </row>
    <row r="6" ht="40.5" customHeight="1" spans="1:8">
      <c r="A6" s="41" t="s">
        <v>4</v>
      </c>
      <c r="B6" s="41"/>
      <c r="C6" s="41"/>
      <c r="D6" s="41"/>
      <c r="E6" s="41"/>
      <c r="F6" s="41"/>
      <c r="G6" s="41"/>
      <c r="H6" s="41"/>
    </row>
    <row r="7" ht="24" customHeight="1" spans="1:8">
      <c r="A7" s="42"/>
      <c r="B7" s="42"/>
      <c r="C7" s="42"/>
      <c r="D7" s="42"/>
      <c r="E7" s="42"/>
      <c r="F7" s="42"/>
      <c r="G7" s="43"/>
      <c r="H7" s="43"/>
    </row>
    <row r="8" ht="24" customHeight="1" spans="1:8">
      <c r="A8" s="45" t="s">
        <v>5</v>
      </c>
      <c r="B8" s="45"/>
      <c r="C8" s="45"/>
      <c r="D8" s="45"/>
      <c r="E8" s="45"/>
      <c r="F8" s="45"/>
      <c r="G8" s="45"/>
      <c r="H8" s="45"/>
    </row>
    <row r="9" ht="33.75" customHeight="1" spans="1:8">
      <c r="A9" s="41" t="s">
        <v>6</v>
      </c>
      <c r="B9" s="41"/>
      <c r="C9" s="41"/>
      <c r="D9" s="41"/>
      <c r="E9" s="41"/>
      <c r="F9" s="41"/>
      <c r="G9" s="41"/>
      <c r="H9" s="41"/>
    </row>
    <row r="10" ht="16.5" spans="1:4">
      <c r="A10" s="46" t="s">
        <v>7</v>
      </c>
      <c r="B10" s="46"/>
      <c r="C10" s="46"/>
      <c r="D10" s="46"/>
    </row>
    <row r="11" ht="24" customHeight="1" spans="1:2">
      <c r="A11" s="47" t="s">
        <v>5</v>
      </c>
      <c r="B11" s="48"/>
    </row>
    <row r="12" ht="24" customHeight="1" spans="1:2">
      <c r="A12" s="49" t="s">
        <v>8</v>
      </c>
      <c r="B12" s="49" t="s">
        <v>9</v>
      </c>
    </row>
    <row r="13" ht="24" customHeight="1" spans="1:3">
      <c r="A13" s="50" t="s">
        <v>10</v>
      </c>
      <c r="B13" s="51">
        <v>0</v>
      </c>
      <c r="C13" s="52"/>
    </row>
    <row r="15" ht="24" customHeight="1" spans="1:8">
      <c r="A15" s="45" t="s">
        <v>11</v>
      </c>
      <c r="B15" s="45"/>
      <c r="C15" s="45"/>
      <c r="D15" s="45"/>
      <c r="E15" s="45"/>
      <c r="F15" s="45"/>
      <c r="G15" s="45"/>
      <c r="H15" s="45"/>
    </row>
    <row r="16" ht="85.5" customHeight="1" spans="1:8">
      <c r="A16" s="41" t="s">
        <v>12</v>
      </c>
      <c r="B16" s="41"/>
      <c r="C16" s="41"/>
      <c r="D16" s="41"/>
      <c r="E16" s="41"/>
      <c r="F16" s="41"/>
      <c r="G16" s="41"/>
      <c r="H16" s="41"/>
    </row>
    <row r="17" ht="24" customHeight="1" spans="1:6">
      <c r="A17" s="42"/>
      <c r="B17" s="42"/>
      <c r="C17" s="42"/>
      <c r="D17" s="42"/>
      <c r="E17" s="42"/>
      <c r="F17" s="42"/>
    </row>
    <row r="18" ht="24" customHeight="1" spans="1:4">
      <c r="A18" s="53" t="s">
        <v>11</v>
      </c>
      <c r="B18" s="53"/>
      <c r="C18" s="53"/>
      <c r="D18" s="53"/>
    </row>
    <row r="19" ht="24" customHeight="1" spans="1:4">
      <c r="A19" s="49" t="s">
        <v>8</v>
      </c>
      <c r="B19" s="54" t="s">
        <v>13</v>
      </c>
      <c r="C19" s="54" t="s">
        <v>14</v>
      </c>
      <c r="D19" s="55" t="s">
        <v>15</v>
      </c>
    </row>
    <row r="20" ht="24" customHeight="1" spans="1:8">
      <c r="A20" s="50" t="s">
        <v>10</v>
      </c>
      <c r="B20" s="56">
        <f>B13</f>
        <v>0</v>
      </c>
      <c r="C20" s="57">
        <v>0</v>
      </c>
      <c r="D20" s="58">
        <f>B20*C20</f>
        <v>0</v>
      </c>
      <c r="E20" s="43"/>
      <c r="G20" s="43"/>
      <c r="H20" s="43"/>
    </row>
    <row r="22" ht="24" customHeight="1" spans="1:8">
      <c r="A22" s="45" t="s">
        <v>16</v>
      </c>
      <c r="B22" s="45"/>
      <c r="C22" s="45"/>
      <c r="D22" s="45"/>
      <c r="E22" s="45"/>
      <c r="F22" s="45"/>
      <c r="G22" s="45"/>
      <c r="H22" s="45"/>
    </row>
    <row r="23" ht="72" customHeight="1" spans="1:8">
      <c r="A23" s="41" t="s">
        <v>17</v>
      </c>
      <c r="B23" s="41"/>
      <c r="C23" s="41"/>
      <c r="D23" s="41"/>
      <c r="E23" s="41"/>
      <c r="F23" s="41"/>
      <c r="G23" s="41"/>
      <c r="H23" s="41"/>
    </row>
    <row r="24" ht="24" customHeight="1" spans="1:6">
      <c r="A24" s="43"/>
      <c r="B24" s="43"/>
      <c r="C24" s="43"/>
      <c r="D24" s="43"/>
      <c r="F24" s="43"/>
    </row>
    <row r="25" ht="24" customHeight="1" spans="1:4">
      <c r="A25" s="53" t="s">
        <v>18</v>
      </c>
      <c r="B25" s="53"/>
      <c r="C25" s="53"/>
      <c r="D25" s="53"/>
    </row>
    <row r="26" ht="24" customHeight="1" spans="1:4">
      <c r="A26" s="49" t="s">
        <v>8</v>
      </c>
      <c r="B26" s="54" t="s">
        <v>13</v>
      </c>
      <c r="C26" s="54" t="s">
        <v>14</v>
      </c>
      <c r="D26" s="55" t="s">
        <v>19</v>
      </c>
    </row>
    <row r="27" ht="24" customHeight="1" spans="1:4">
      <c r="A27" s="50" t="s">
        <v>10</v>
      </c>
      <c r="B27" s="59">
        <f>B13</f>
        <v>0</v>
      </c>
      <c r="C27" s="60">
        <v>0</v>
      </c>
      <c r="D27" s="61">
        <f t="shared" ref="D27" si="0">B27*C27</f>
        <v>0</v>
      </c>
    </row>
    <row r="32" ht="24" customHeight="1" spans="1:6">
      <c r="A32" s="62" t="s">
        <v>20</v>
      </c>
      <c r="B32" s="62"/>
      <c r="C32" s="62"/>
      <c r="D32" s="62"/>
      <c r="E32" s="43"/>
      <c r="F32" s="43"/>
    </row>
    <row r="33" ht="48" customHeight="1" spans="1:6">
      <c r="A33" s="41" t="s">
        <v>21</v>
      </c>
      <c r="B33" s="41"/>
      <c r="C33" s="41"/>
      <c r="D33" s="41"/>
      <c r="E33" s="41"/>
      <c r="F33" s="41"/>
    </row>
    <row r="35" ht="24" customHeight="1" spans="1:4">
      <c r="A35" s="53" t="s">
        <v>20</v>
      </c>
      <c r="B35" s="53"/>
      <c r="C35" s="53"/>
      <c r="D35" s="53"/>
    </row>
    <row r="36" ht="24" customHeight="1" spans="1:4">
      <c r="A36" s="49" t="s">
        <v>8</v>
      </c>
      <c r="B36" s="54" t="s">
        <v>13</v>
      </c>
      <c r="C36" s="54" t="s">
        <v>14</v>
      </c>
      <c r="D36" s="55" t="s">
        <v>19</v>
      </c>
    </row>
    <row r="37" ht="24" customHeight="1" spans="1:4">
      <c r="A37" s="50" t="s">
        <v>10</v>
      </c>
      <c r="B37" s="63">
        <v>0</v>
      </c>
      <c r="C37" s="64">
        <v>0</v>
      </c>
      <c r="D37" s="65">
        <f>B37*C37</f>
        <v>0</v>
      </c>
    </row>
    <row r="39" ht="24" customHeight="1" spans="1:8">
      <c r="A39" s="44" t="s">
        <v>3</v>
      </c>
      <c r="B39" s="44"/>
      <c r="C39" s="44"/>
      <c r="D39" s="44"/>
      <c r="E39" s="44"/>
      <c r="F39" s="44"/>
      <c r="G39" s="44"/>
      <c r="H39" s="44"/>
    </row>
    <row r="40" ht="42" customHeight="1" spans="1:8">
      <c r="A40" s="66" t="s">
        <v>22</v>
      </c>
      <c r="B40" s="66"/>
      <c r="C40" s="66"/>
      <c r="D40" s="66"/>
      <c r="E40" s="66"/>
      <c r="F40" s="66"/>
      <c r="G40" s="66"/>
      <c r="H40" s="66"/>
    </row>
    <row r="41" ht="30.75" customHeight="1"/>
    <row r="42" ht="24" customHeight="1" spans="1:7">
      <c r="A42" s="67" t="s">
        <v>3</v>
      </c>
      <c r="B42" s="68"/>
      <c r="C42" s="68"/>
      <c r="D42" s="68"/>
      <c r="E42" s="68"/>
      <c r="F42" s="69"/>
      <c r="G42" s="70"/>
    </row>
    <row r="43" ht="31.5" spans="1:6">
      <c r="A43" s="49" t="s">
        <v>8</v>
      </c>
      <c r="B43" s="54" t="s">
        <v>23</v>
      </c>
      <c r="C43" s="71" t="s">
        <v>24</v>
      </c>
      <c r="D43" s="71" t="s">
        <v>25</v>
      </c>
      <c r="E43" s="54" t="s">
        <v>26</v>
      </c>
      <c r="F43" s="55" t="s">
        <v>27</v>
      </c>
    </row>
    <row r="44" ht="24" customHeight="1" spans="1:6">
      <c r="A44" s="50" t="s">
        <v>10</v>
      </c>
      <c r="B44" s="59">
        <f>B13</f>
        <v>0</v>
      </c>
      <c r="C44" s="59">
        <f>D20</f>
        <v>0</v>
      </c>
      <c r="D44" s="59">
        <f>D27</f>
        <v>0</v>
      </c>
      <c r="E44" s="72">
        <f>D37</f>
        <v>0</v>
      </c>
      <c r="F44" s="61">
        <f>SUM(B44:E44)</f>
        <v>0</v>
      </c>
    </row>
    <row r="45" ht="24" customHeight="1" spans="1:7">
      <c r="A45" s="73"/>
      <c r="B45" s="74"/>
      <c r="C45" s="74"/>
      <c r="D45" s="74"/>
      <c r="E45" s="73"/>
      <c r="F45" s="75"/>
      <c r="G45" s="76"/>
    </row>
    <row r="47" ht="24" customHeight="1" spans="1:8">
      <c r="A47" s="44" t="s">
        <v>28</v>
      </c>
      <c r="B47" s="44"/>
      <c r="C47" s="44"/>
      <c r="D47" s="44"/>
      <c r="E47" s="44"/>
      <c r="F47" s="44"/>
      <c r="G47" s="44"/>
      <c r="H47" s="44"/>
    </row>
    <row r="49" ht="24" customHeight="1" spans="1:8">
      <c r="A49" s="45" t="s">
        <v>29</v>
      </c>
      <c r="B49" s="45"/>
      <c r="C49" s="45"/>
      <c r="D49" s="45"/>
      <c r="E49" s="45"/>
      <c r="F49" s="45"/>
      <c r="G49" s="45"/>
      <c r="H49" s="45"/>
    </row>
    <row r="51" ht="31.5" customHeight="1" spans="1:5">
      <c r="A51" s="77" t="s">
        <v>30</v>
      </c>
      <c r="B51" s="77"/>
      <c r="C51" s="77"/>
      <c r="D51" s="77"/>
      <c r="E51" s="42"/>
    </row>
    <row r="52" ht="31.5" spans="1:4">
      <c r="A52" s="49" t="s">
        <v>8</v>
      </c>
      <c r="B52" s="78" t="s">
        <v>13</v>
      </c>
      <c r="C52" s="79" t="s">
        <v>31</v>
      </c>
      <c r="D52" s="80" t="s">
        <v>19</v>
      </c>
    </row>
    <row r="53" ht="24" customHeight="1" spans="1:4">
      <c r="A53" s="50" t="s">
        <v>10</v>
      </c>
      <c r="B53" s="59">
        <f>F44</f>
        <v>0</v>
      </c>
      <c r="C53" s="81">
        <f t="shared" ref="C53" si="1">1/12</f>
        <v>0.0833333333333333</v>
      </c>
      <c r="D53" s="61">
        <f t="shared" ref="D53" si="2">B53*C53</f>
        <v>0</v>
      </c>
    </row>
    <row r="55" ht="36.75" customHeight="1" spans="1:4">
      <c r="A55" s="77" t="s">
        <v>32</v>
      </c>
      <c r="B55" s="77"/>
      <c r="C55" s="77"/>
      <c r="D55" s="77"/>
    </row>
    <row r="56" ht="30.75" customHeight="1" spans="1:4">
      <c r="A56" s="49" t="s">
        <v>8</v>
      </c>
      <c r="B56" s="78" t="s">
        <v>13</v>
      </c>
      <c r="C56" s="79" t="s">
        <v>31</v>
      </c>
      <c r="D56" s="80" t="s">
        <v>19</v>
      </c>
    </row>
    <row r="57" ht="24" customHeight="1" spans="1:4">
      <c r="A57" s="50" t="s">
        <v>10</v>
      </c>
      <c r="B57" s="59">
        <f>F44</f>
        <v>0</v>
      </c>
      <c r="C57" s="81">
        <f t="shared" ref="C57" si="3">1/12</f>
        <v>0.0833333333333333</v>
      </c>
      <c r="D57" s="61">
        <f t="shared" ref="D57" si="4">B57*C57</f>
        <v>0</v>
      </c>
    </row>
    <row r="58" ht="38.25" customHeight="1"/>
    <row r="59" ht="24" customHeight="1" spans="1:5">
      <c r="A59" s="77" t="s">
        <v>33</v>
      </c>
      <c r="B59" s="77"/>
      <c r="C59" s="77"/>
      <c r="D59" s="77"/>
      <c r="E59" s="77"/>
    </row>
    <row r="60" ht="30" customHeight="1" spans="1:5">
      <c r="A60" s="49" t="s">
        <v>8</v>
      </c>
      <c r="B60" s="78" t="s">
        <v>13</v>
      </c>
      <c r="C60" s="79" t="s">
        <v>34</v>
      </c>
      <c r="D60" s="79" t="s">
        <v>31</v>
      </c>
      <c r="E60" s="80" t="s">
        <v>19</v>
      </c>
    </row>
    <row r="61" ht="24" customHeight="1" spans="1:5">
      <c r="A61" s="50" t="s">
        <v>10</v>
      </c>
      <c r="B61" s="59">
        <f>F44</f>
        <v>0</v>
      </c>
      <c r="C61" s="82">
        <f t="shared" ref="C61" si="5">1/3</f>
        <v>0.333333333333333</v>
      </c>
      <c r="D61" s="81">
        <f t="shared" ref="D61" si="6">1/12</f>
        <v>0.0833333333333333</v>
      </c>
      <c r="E61" s="61">
        <f t="shared" ref="E61" si="7">B61*C61*D61</f>
        <v>0</v>
      </c>
    </row>
    <row r="63" ht="24" customHeight="1" spans="1:5">
      <c r="A63" s="53" t="s">
        <v>29</v>
      </c>
      <c r="B63" s="53"/>
      <c r="C63" s="53"/>
      <c r="D63" s="53"/>
      <c r="E63" s="53"/>
    </row>
    <row r="64" ht="24" customHeight="1" spans="1:5">
      <c r="A64" s="49" t="s">
        <v>8</v>
      </c>
      <c r="B64" s="78" t="s">
        <v>35</v>
      </c>
      <c r="C64" s="78" t="s">
        <v>36</v>
      </c>
      <c r="D64" s="78" t="s">
        <v>37</v>
      </c>
      <c r="E64" s="80" t="s">
        <v>27</v>
      </c>
    </row>
    <row r="65" ht="24" customHeight="1" spans="1:5">
      <c r="A65" s="50" t="s">
        <v>10</v>
      </c>
      <c r="B65" s="59">
        <f>D53</f>
        <v>0</v>
      </c>
      <c r="C65" s="59">
        <f>D57</f>
        <v>0</v>
      </c>
      <c r="D65" s="59">
        <f>E61</f>
        <v>0</v>
      </c>
      <c r="E65" s="61">
        <f t="shared" ref="E65" si="8">SUM(B65:D65)</f>
        <v>0</v>
      </c>
    </row>
    <row r="68" ht="24" customHeight="1" spans="1:8">
      <c r="A68" s="45" t="s">
        <v>38</v>
      </c>
      <c r="B68" s="45"/>
      <c r="C68" s="45"/>
      <c r="D68" s="45"/>
      <c r="E68" s="45"/>
      <c r="F68" s="45"/>
      <c r="G68" s="45"/>
      <c r="H68" s="45"/>
    </row>
    <row r="69" ht="51.75" customHeight="1" spans="1:8">
      <c r="A69" s="41" t="s">
        <v>39</v>
      </c>
      <c r="B69" s="41"/>
      <c r="C69" s="41"/>
      <c r="D69" s="41"/>
      <c r="E69" s="41"/>
      <c r="F69" s="41"/>
      <c r="G69" s="41"/>
      <c r="H69" s="41"/>
    </row>
    <row r="71" ht="24" customHeight="1" spans="1:2">
      <c r="A71" s="53" t="s">
        <v>40</v>
      </c>
      <c r="B71" s="53"/>
    </row>
    <row r="72" ht="24" customHeight="1" spans="1:2">
      <c r="A72" s="83" t="s">
        <v>41</v>
      </c>
      <c r="B72" s="80" t="s">
        <v>14</v>
      </c>
    </row>
    <row r="73" ht="24" customHeight="1" spans="1:2">
      <c r="A73" s="84" t="s">
        <v>42</v>
      </c>
      <c r="B73" s="85">
        <v>0.2</v>
      </c>
    </row>
    <row r="74" ht="24" customHeight="1" spans="1:2">
      <c r="A74" s="86" t="s">
        <v>43</v>
      </c>
      <c r="B74" s="87">
        <v>0.025</v>
      </c>
    </row>
    <row r="75" ht="24" customHeight="1" spans="1:2">
      <c r="A75" s="86" t="s">
        <v>44</v>
      </c>
      <c r="B75" s="88"/>
    </row>
    <row r="76" ht="24" customHeight="1" spans="1:2">
      <c r="A76" s="86" t="s">
        <v>45</v>
      </c>
      <c r="B76" s="87">
        <v>0.015</v>
      </c>
    </row>
    <row r="77" ht="24" customHeight="1" spans="1:2">
      <c r="A77" s="86" t="s">
        <v>46</v>
      </c>
      <c r="B77" s="87">
        <v>0.01</v>
      </c>
    </row>
    <row r="78" ht="24" customHeight="1" spans="1:2">
      <c r="A78" s="86" t="s">
        <v>47</v>
      </c>
      <c r="B78" s="87">
        <v>0.006</v>
      </c>
    </row>
    <row r="79" ht="24" customHeight="1" spans="1:2">
      <c r="A79" s="86" t="s">
        <v>48</v>
      </c>
      <c r="B79" s="87">
        <v>0.002</v>
      </c>
    </row>
    <row r="80" ht="24" customHeight="1" spans="1:2">
      <c r="A80" s="89" t="s">
        <v>49</v>
      </c>
      <c r="B80" s="90">
        <v>0.08</v>
      </c>
    </row>
    <row r="81" ht="24" customHeight="1" spans="1:2">
      <c r="A81" s="91" t="s">
        <v>50</v>
      </c>
      <c r="B81" s="92">
        <f>SUM(B73:B80)</f>
        <v>0.338</v>
      </c>
    </row>
    <row r="83" ht="24" customHeight="1" spans="1:4">
      <c r="A83" s="93" t="s">
        <v>51</v>
      </c>
      <c r="B83" s="53"/>
      <c r="C83" s="53"/>
      <c r="D83" s="53"/>
    </row>
    <row r="84" ht="24" customHeight="1" spans="1:4">
      <c r="A84" s="49" t="s">
        <v>8</v>
      </c>
      <c r="B84" s="78" t="s">
        <v>13</v>
      </c>
      <c r="C84" s="78" t="s">
        <v>14</v>
      </c>
      <c r="D84" s="80" t="s">
        <v>19</v>
      </c>
    </row>
    <row r="85" ht="24" customHeight="1" spans="1:4">
      <c r="A85" s="50" t="s">
        <v>10</v>
      </c>
      <c r="B85" s="59">
        <f>F44+E65</f>
        <v>0</v>
      </c>
      <c r="C85" s="94">
        <f t="shared" ref="C85" si="9">SUM($B$73:$B$79)</f>
        <v>0.258</v>
      </c>
      <c r="D85" s="61">
        <f t="shared" ref="D85" si="10">B85*C85</f>
        <v>0</v>
      </c>
    </row>
    <row r="87" ht="24" customHeight="1" spans="1:4">
      <c r="A87" s="93" t="s">
        <v>52</v>
      </c>
      <c r="B87" s="53"/>
      <c r="C87" s="53"/>
      <c r="D87" s="53"/>
    </row>
    <row r="88" ht="24" customHeight="1" spans="1:4">
      <c r="A88" s="49" t="s">
        <v>8</v>
      </c>
      <c r="B88" s="78" t="s">
        <v>13</v>
      </c>
      <c r="C88" s="78" t="s">
        <v>14</v>
      </c>
      <c r="D88" s="80" t="s">
        <v>19</v>
      </c>
    </row>
    <row r="89" ht="24" customHeight="1" spans="1:4">
      <c r="A89" s="50" t="s">
        <v>10</v>
      </c>
      <c r="B89" s="59">
        <f>F44+E65</f>
        <v>0</v>
      </c>
      <c r="C89" s="81">
        <f t="shared" ref="C89" si="11">$B$80</f>
        <v>0.08</v>
      </c>
      <c r="D89" s="61">
        <f t="shared" ref="D89" si="12">B89*C89</f>
        <v>0</v>
      </c>
    </row>
    <row r="91" ht="24" customHeight="1" spans="1:4">
      <c r="A91" s="93" t="s">
        <v>38</v>
      </c>
      <c r="B91" s="53"/>
      <c r="C91" s="53"/>
      <c r="D91" s="53"/>
    </row>
    <row r="92" ht="24" customHeight="1" spans="1:4">
      <c r="A92" s="49" t="s">
        <v>8</v>
      </c>
      <c r="B92" s="78" t="s">
        <v>53</v>
      </c>
      <c r="C92" s="78" t="s">
        <v>49</v>
      </c>
      <c r="D92" s="80" t="s">
        <v>27</v>
      </c>
    </row>
    <row r="93" ht="24" customHeight="1" spans="1:4">
      <c r="A93" s="50" t="s">
        <v>10</v>
      </c>
      <c r="B93" s="59">
        <f>D85</f>
        <v>0</v>
      </c>
      <c r="C93" s="59">
        <f>D89</f>
        <v>0</v>
      </c>
      <c r="D93" s="61">
        <f t="shared" ref="D93" si="13">B93+C93</f>
        <v>0</v>
      </c>
    </row>
    <row r="96" ht="24" customHeight="1" spans="1:8">
      <c r="A96" s="45" t="s">
        <v>54</v>
      </c>
      <c r="B96" s="45"/>
      <c r="C96" s="45"/>
      <c r="D96" s="45"/>
      <c r="E96" s="45"/>
      <c r="F96" s="45"/>
      <c r="G96" s="45"/>
      <c r="H96" s="45"/>
    </row>
    <row r="97" ht="72.75" customHeight="1" spans="1:8">
      <c r="A97" s="41" t="s">
        <v>55</v>
      </c>
      <c r="B97" s="41"/>
      <c r="C97" s="41"/>
      <c r="D97" s="41"/>
      <c r="E97" s="41"/>
      <c r="F97" s="41"/>
      <c r="G97" s="41"/>
      <c r="H97" s="41"/>
    </row>
    <row r="98" ht="24" customHeight="1" spans="1:7">
      <c r="A98" s="62" t="s">
        <v>56</v>
      </c>
      <c r="B98" s="62"/>
      <c r="C98" s="62"/>
      <c r="D98" s="62"/>
      <c r="E98" s="62"/>
      <c r="F98" s="95"/>
      <c r="G98" s="43"/>
    </row>
    <row r="99" ht="36" customHeight="1"/>
    <row r="100" ht="24" customHeight="1" spans="1:5">
      <c r="A100" s="53" t="s">
        <v>57</v>
      </c>
      <c r="B100" s="53"/>
      <c r="C100" s="53"/>
      <c r="D100" s="53"/>
      <c r="E100" s="53"/>
    </row>
    <row r="101" ht="31.5" spans="1:5">
      <c r="A101" s="49" t="s">
        <v>8</v>
      </c>
      <c r="B101" s="78" t="s">
        <v>58</v>
      </c>
      <c r="C101" s="78" t="s">
        <v>59</v>
      </c>
      <c r="D101" s="79" t="s">
        <v>60</v>
      </c>
      <c r="E101" s="80" t="s">
        <v>61</v>
      </c>
    </row>
    <row r="102" ht="24" customHeight="1" spans="1:5">
      <c r="A102" s="50" t="s">
        <v>10</v>
      </c>
      <c r="B102" s="59">
        <v>0</v>
      </c>
      <c r="C102" s="96">
        <v>0</v>
      </c>
      <c r="D102" s="96">
        <v>22</v>
      </c>
      <c r="E102" s="61">
        <f t="shared" ref="E102" si="14">B102*C102*D102</f>
        <v>0</v>
      </c>
    </row>
    <row r="104" ht="24" customHeight="1" spans="1:5">
      <c r="A104" s="53" t="s">
        <v>62</v>
      </c>
      <c r="B104" s="53"/>
      <c r="C104" s="53"/>
      <c r="D104" s="53"/>
      <c r="E104" s="53"/>
    </row>
    <row r="105" ht="24" customHeight="1" spans="1:5">
      <c r="A105" s="49" t="s">
        <v>8</v>
      </c>
      <c r="B105" s="78" t="s">
        <v>13</v>
      </c>
      <c r="C105" s="78" t="s">
        <v>63</v>
      </c>
      <c r="D105" s="78" t="s">
        <v>14</v>
      </c>
      <c r="E105" s="80" t="s">
        <v>64</v>
      </c>
    </row>
    <row r="106" ht="24" customHeight="1" spans="1:5">
      <c r="A106" s="50" t="s">
        <v>10</v>
      </c>
      <c r="B106" s="59">
        <f>B13</f>
        <v>0</v>
      </c>
      <c r="C106" s="60">
        <v>1</v>
      </c>
      <c r="D106" s="60">
        <v>0.06</v>
      </c>
      <c r="E106" s="61">
        <f t="shared" ref="E106" si="15">B106*C106*D106</f>
        <v>0</v>
      </c>
    </row>
    <row r="107" ht="24" customHeight="1" spans="1:5">
      <c r="A107" s="73"/>
      <c r="B107" s="74"/>
      <c r="C107" s="97"/>
      <c r="D107" s="97"/>
      <c r="E107" s="76"/>
    </row>
    <row r="109" ht="24" customHeight="1" spans="1:4">
      <c r="A109" s="53" t="s">
        <v>65</v>
      </c>
      <c r="B109" s="53"/>
      <c r="C109" s="53"/>
      <c r="D109" s="53"/>
    </row>
    <row r="110" ht="24" customHeight="1" spans="1:4">
      <c r="A110" s="49" t="s">
        <v>8</v>
      </c>
      <c r="B110" s="78" t="s">
        <v>61</v>
      </c>
      <c r="C110" s="78" t="s">
        <v>66</v>
      </c>
      <c r="D110" s="80" t="s">
        <v>67</v>
      </c>
    </row>
    <row r="111" ht="24" customHeight="1" spans="1:4">
      <c r="A111" s="50" t="s">
        <v>10</v>
      </c>
      <c r="B111" s="59">
        <f>E102</f>
        <v>0</v>
      </c>
      <c r="C111" s="59">
        <f>E106</f>
        <v>0</v>
      </c>
      <c r="D111" s="61">
        <f t="shared" ref="D111" si="16">B111-C111</f>
        <v>0</v>
      </c>
    </row>
    <row r="113" ht="24" customHeight="1" spans="1:7">
      <c r="A113" s="62" t="s">
        <v>68</v>
      </c>
      <c r="B113" s="62"/>
      <c r="C113" s="62"/>
      <c r="D113" s="62"/>
      <c r="E113" s="95"/>
      <c r="F113" s="95"/>
      <c r="G113" s="43"/>
    </row>
    <row r="114" ht="19.5" customHeight="1"/>
    <row r="115" ht="24" customHeight="1" spans="1:4">
      <c r="A115" s="93" t="s">
        <v>68</v>
      </c>
      <c r="B115" s="53"/>
      <c r="C115" s="53"/>
      <c r="D115" s="53"/>
    </row>
    <row r="116" ht="27" customHeight="1" spans="1:4">
      <c r="A116" s="49" t="s">
        <v>8</v>
      </c>
      <c r="B116" s="54" t="s">
        <v>69</v>
      </c>
      <c r="C116" s="71" t="s">
        <v>60</v>
      </c>
      <c r="D116" s="55" t="s">
        <v>19</v>
      </c>
    </row>
    <row r="117" ht="24" customHeight="1" spans="1:4">
      <c r="A117" s="50" t="s">
        <v>10</v>
      </c>
      <c r="B117" s="98">
        <v>0</v>
      </c>
      <c r="C117" s="99">
        <f>D102</f>
        <v>22</v>
      </c>
      <c r="D117" s="100">
        <f t="shared" ref="D117" si="17">B117*C117</f>
        <v>0</v>
      </c>
    </row>
    <row r="119" ht="24" customHeight="1" spans="1:4">
      <c r="A119" s="93" t="s">
        <v>70</v>
      </c>
      <c r="B119" s="53"/>
      <c r="C119" s="53"/>
      <c r="D119" s="53"/>
    </row>
    <row r="120" ht="24" customHeight="1" spans="1:4">
      <c r="A120" s="49" t="s">
        <v>8</v>
      </c>
      <c r="B120" s="78" t="s">
        <v>13</v>
      </c>
      <c r="C120" s="78" t="s">
        <v>14</v>
      </c>
      <c r="D120" s="80" t="s">
        <v>64</v>
      </c>
    </row>
    <row r="121" ht="24" customHeight="1" spans="1:4">
      <c r="A121" s="50" t="s">
        <v>10</v>
      </c>
      <c r="B121" s="59">
        <f>D117</f>
        <v>0</v>
      </c>
      <c r="C121" s="101">
        <v>0</v>
      </c>
      <c r="D121" s="102">
        <f t="shared" ref="D121" si="18">B121*C121</f>
        <v>0</v>
      </c>
    </row>
    <row r="123" ht="24" customHeight="1" spans="1:4">
      <c r="A123" s="93" t="s">
        <v>71</v>
      </c>
      <c r="B123" s="53"/>
      <c r="C123" s="53"/>
      <c r="D123" s="53"/>
    </row>
    <row r="124" ht="24" customHeight="1" spans="1:4">
      <c r="A124" s="49" t="s">
        <v>8</v>
      </c>
      <c r="B124" s="78" t="s">
        <v>61</v>
      </c>
      <c r="C124" s="78" t="s">
        <v>64</v>
      </c>
      <c r="D124" s="80" t="s">
        <v>67</v>
      </c>
    </row>
    <row r="125" ht="24" customHeight="1" spans="1:4">
      <c r="A125" s="50" t="s">
        <v>10</v>
      </c>
      <c r="B125" s="59">
        <f>D117</f>
        <v>0</v>
      </c>
      <c r="C125" s="59">
        <f>D121</f>
        <v>0</v>
      </c>
      <c r="D125" s="61">
        <f t="shared" ref="D125" si="19">B125-C125</f>
        <v>0</v>
      </c>
    </row>
    <row r="127" ht="51.75" customHeight="1" spans="1:8">
      <c r="A127" s="103" t="s">
        <v>72</v>
      </c>
      <c r="B127" s="103"/>
      <c r="C127" s="103"/>
      <c r="D127" s="103"/>
      <c r="E127" s="104"/>
      <c r="F127" s="104"/>
      <c r="G127" s="104"/>
      <c r="H127" s="104"/>
    </row>
    <row r="128" ht="24" customHeight="1" spans="1:4">
      <c r="A128" s="93" t="s">
        <v>72</v>
      </c>
      <c r="B128" s="53"/>
      <c r="C128" s="53"/>
      <c r="D128" s="53"/>
    </row>
    <row r="129" ht="24" customHeight="1" spans="1:4">
      <c r="A129" s="49" t="s">
        <v>8</v>
      </c>
      <c r="B129" s="78" t="s">
        <v>73</v>
      </c>
      <c r="C129" s="78" t="s">
        <v>64</v>
      </c>
      <c r="D129" s="80" t="s">
        <v>74</v>
      </c>
    </row>
    <row r="130" ht="24" customHeight="1" spans="1:4">
      <c r="A130" s="50" t="s">
        <v>10</v>
      </c>
      <c r="B130" s="59">
        <v>0</v>
      </c>
      <c r="C130" s="59">
        <v>0</v>
      </c>
      <c r="D130" s="61">
        <f>B130-C130</f>
        <v>0</v>
      </c>
    </row>
    <row r="132" ht="46.5" customHeight="1" spans="1:8">
      <c r="A132" s="103" t="s">
        <v>75</v>
      </c>
      <c r="B132" s="103"/>
      <c r="C132" s="103"/>
      <c r="D132" s="103"/>
      <c r="E132" s="104"/>
      <c r="F132" s="104"/>
      <c r="G132" s="104"/>
      <c r="H132" s="104"/>
    </row>
    <row r="134" ht="24" customHeight="1" spans="1:4">
      <c r="A134" s="93" t="s">
        <v>76</v>
      </c>
      <c r="B134" s="53"/>
      <c r="C134" s="53"/>
      <c r="D134" s="53"/>
    </row>
    <row r="135" ht="24" customHeight="1" spans="1:4">
      <c r="A135" s="49" t="s">
        <v>8</v>
      </c>
      <c r="B135" s="78" t="s">
        <v>61</v>
      </c>
      <c r="C135" s="78" t="s">
        <v>64</v>
      </c>
      <c r="D135" s="80" t="s">
        <v>67</v>
      </c>
    </row>
    <row r="136" ht="24" customHeight="1" spans="1:4">
      <c r="A136" s="50" t="s">
        <v>10</v>
      </c>
      <c r="B136" s="59">
        <v>0</v>
      </c>
      <c r="C136" s="59">
        <v>0</v>
      </c>
      <c r="D136" s="61">
        <f>B136-C136</f>
        <v>0</v>
      </c>
    </row>
    <row r="137" ht="24" customHeight="1" spans="1:4">
      <c r="A137" s="73"/>
      <c r="B137" s="74"/>
      <c r="C137" s="74"/>
      <c r="D137" s="76"/>
    </row>
    <row r="139" ht="24" customHeight="1" spans="1:7">
      <c r="A139" s="93" t="s">
        <v>54</v>
      </c>
      <c r="B139" s="53"/>
      <c r="C139" s="53"/>
      <c r="D139" s="53"/>
      <c r="E139" s="53"/>
      <c r="F139" s="53"/>
      <c r="G139" s="26"/>
    </row>
    <row r="140" ht="24" customHeight="1" spans="1:6">
      <c r="A140" s="49" t="s">
        <v>8</v>
      </c>
      <c r="B140" s="78" t="s">
        <v>77</v>
      </c>
      <c r="C140" s="78" t="s">
        <v>78</v>
      </c>
      <c r="D140" s="78" t="s">
        <v>79</v>
      </c>
      <c r="E140" s="78" t="s">
        <v>80</v>
      </c>
      <c r="F140" s="80" t="s">
        <v>27</v>
      </c>
    </row>
    <row r="141" ht="24" customHeight="1" spans="1:6">
      <c r="A141" s="50" t="s">
        <v>10</v>
      </c>
      <c r="B141" s="59">
        <f>D111</f>
        <v>0</v>
      </c>
      <c r="C141" s="59">
        <f>D125</f>
        <v>0</v>
      </c>
      <c r="D141" s="59">
        <f>D130</f>
        <v>0</v>
      </c>
      <c r="E141" s="59">
        <f>D136</f>
        <v>0</v>
      </c>
      <c r="F141" s="61">
        <f t="shared" ref="F141" si="20">SUM(B141:E141)</f>
        <v>0</v>
      </c>
    </row>
    <row r="142" ht="24" customHeight="1" spans="1:6">
      <c r="A142" s="73"/>
      <c r="B142" s="74"/>
      <c r="C142" s="74"/>
      <c r="D142" s="74"/>
      <c r="E142" s="74"/>
      <c r="F142" s="76"/>
    </row>
    <row r="143" ht="24" customHeight="1" spans="1:6">
      <c r="A143" s="73"/>
      <c r="B143" s="74"/>
      <c r="C143" s="74"/>
      <c r="D143" s="74"/>
      <c r="E143" s="74"/>
      <c r="F143" s="76"/>
    </row>
    <row r="145" ht="24" customHeight="1" spans="1:8">
      <c r="A145" s="44" t="s">
        <v>28</v>
      </c>
      <c r="B145" s="44"/>
      <c r="C145" s="44"/>
      <c r="D145" s="44"/>
      <c r="E145" s="44"/>
      <c r="F145" s="44"/>
      <c r="G145" s="44"/>
      <c r="H145" s="44"/>
    </row>
    <row r="147" ht="24" customHeight="1" spans="1:5">
      <c r="A147" s="93" t="s">
        <v>28</v>
      </c>
      <c r="B147" s="53"/>
      <c r="C147" s="53"/>
      <c r="D147" s="53"/>
      <c r="E147" s="53"/>
    </row>
    <row r="148" ht="24" customHeight="1" spans="1:5">
      <c r="A148" s="49" t="s">
        <v>8</v>
      </c>
      <c r="B148" s="78" t="s">
        <v>81</v>
      </c>
      <c r="C148" s="78" t="s">
        <v>82</v>
      </c>
      <c r="D148" s="78" t="s">
        <v>83</v>
      </c>
      <c r="E148" s="80" t="s">
        <v>27</v>
      </c>
    </row>
    <row r="149" ht="24" customHeight="1" spans="1:5">
      <c r="A149" s="50" t="s">
        <v>10</v>
      </c>
      <c r="B149" s="98">
        <f>E65</f>
        <v>0</v>
      </c>
      <c r="C149" s="98">
        <f>D93</f>
        <v>0</v>
      </c>
      <c r="D149" s="98">
        <f>F141</f>
        <v>0</v>
      </c>
      <c r="E149" s="100">
        <f t="shared" ref="E149" si="21">SUM(B149:D149)</f>
        <v>0</v>
      </c>
    </row>
    <row r="151" ht="24" customHeight="1" spans="1:8">
      <c r="A151" s="44" t="s">
        <v>84</v>
      </c>
      <c r="B151" s="44"/>
      <c r="C151" s="44"/>
      <c r="D151" s="44"/>
      <c r="E151" s="44"/>
      <c r="F151" s="44"/>
      <c r="G151" s="44"/>
      <c r="H151" s="44"/>
    </row>
    <row r="152" ht="53.25" customHeight="1" spans="1:8">
      <c r="A152" s="41" t="s">
        <v>85</v>
      </c>
      <c r="B152" s="41"/>
      <c r="C152" s="41"/>
      <c r="D152" s="41"/>
      <c r="E152" s="41"/>
      <c r="F152" s="41"/>
      <c r="G152" s="41"/>
      <c r="H152" s="41"/>
    </row>
    <row r="154" ht="30.75" customHeight="1" spans="1:2">
      <c r="A154" s="105" t="s">
        <v>86</v>
      </c>
      <c r="B154" s="105"/>
    </row>
    <row r="155" ht="16.5" spans="1:2">
      <c r="A155" s="106" t="s">
        <v>87</v>
      </c>
      <c r="B155" s="107" t="s">
        <v>14</v>
      </c>
    </row>
    <row r="156" ht="31.5" spans="1:2">
      <c r="A156" s="108" t="s">
        <v>88</v>
      </c>
      <c r="B156" s="109">
        <v>0.502</v>
      </c>
    </row>
    <row r="157" ht="31.5" spans="1:2">
      <c r="A157" s="110" t="s">
        <v>89</v>
      </c>
      <c r="B157" s="111">
        <f>B156*45%</f>
        <v>0.2259</v>
      </c>
    </row>
    <row r="158" ht="31.5" spans="1:2">
      <c r="A158" s="110" t="s">
        <v>90</v>
      </c>
      <c r="B158" s="111">
        <f>B156*55%</f>
        <v>0.2761</v>
      </c>
    </row>
    <row r="159" ht="32.25" customHeight="1" spans="1:2">
      <c r="A159" s="112" t="s">
        <v>91</v>
      </c>
      <c r="B159" s="87">
        <v>0.0171</v>
      </c>
    </row>
    <row r="160" ht="30" customHeight="1" spans="1:2">
      <c r="A160" s="113" t="s">
        <v>92</v>
      </c>
      <c r="B160" s="114">
        <v>0.4808</v>
      </c>
    </row>
    <row r="161" ht="24" customHeight="1" spans="1:8">
      <c r="A161" s="106" t="s">
        <v>50</v>
      </c>
      <c r="B161" s="115">
        <f>SUM(B157:B160)</f>
        <v>0.9999</v>
      </c>
      <c r="H161" s="43"/>
    </row>
    <row r="162" ht="24" customHeight="1" spans="1:8">
      <c r="A162" s="116"/>
      <c r="B162" s="117"/>
      <c r="H162" s="43"/>
    </row>
    <row r="164" ht="24" customHeight="1" spans="1:8">
      <c r="A164" s="45" t="s">
        <v>93</v>
      </c>
      <c r="B164" s="45"/>
      <c r="C164" s="45"/>
      <c r="D164" s="45"/>
      <c r="E164" s="45"/>
      <c r="F164" s="45"/>
      <c r="G164" s="45"/>
      <c r="H164" s="45"/>
    </row>
    <row r="165" ht="106.5" customHeight="1" spans="1:8">
      <c r="A165" s="41" t="s">
        <v>94</v>
      </c>
      <c r="B165" s="41"/>
      <c r="C165" s="41"/>
      <c r="D165" s="41"/>
      <c r="E165" s="41"/>
      <c r="F165" s="41"/>
      <c r="G165" s="41"/>
      <c r="H165" s="41"/>
    </row>
    <row r="167" ht="24" customHeight="1" spans="1:4">
      <c r="A167" s="93" t="s">
        <v>95</v>
      </c>
      <c r="B167" s="53"/>
      <c r="C167" s="53"/>
      <c r="D167" s="53"/>
    </row>
    <row r="168" ht="30" customHeight="1" spans="1:4">
      <c r="A168" s="49" t="s">
        <v>8</v>
      </c>
      <c r="B168" s="78" t="s">
        <v>13</v>
      </c>
      <c r="C168" s="79" t="s">
        <v>31</v>
      </c>
      <c r="D168" s="80" t="s">
        <v>19</v>
      </c>
    </row>
    <row r="169" ht="24" customHeight="1" spans="1:4">
      <c r="A169" s="50" t="s">
        <v>10</v>
      </c>
      <c r="B169" s="59">
        <f>F44+(E149-D85)</f>
        <v>0</v>
      </c>
      <c r="C169" s="118">
        <v>12</v>
      </c>
      <c r="D169" s="61">
        <f t="shared" ref="D169" si="22">B169/C169</f>
        <v>0</v>
      </c>
    </row>
    <row r="170" ht="24" customHeight="1" spans="1:4">
      <c r="A170" s="73"/>
      <c r="B170" s="74"/>
      <c r="C170" s="73"/>
      <c r="D170" s="76"/>
    </row>
    <row r="172" ht="25.5" customHeight="1" spans="1:5">
      <c r="A172" s="105" t="s">
        <v>96</v>
      </c>
      <c r="B172" s="77"/>
      <c r="C172" s="77"/>
      <c r="D172" s="77"/>
      <c r="E172" s="95"/>
    </row>
    <row r="173" ht="28.5" customHeight="1" spans="1:4">
      <c r="A173" s="49" t="s">
        <v>8</v>
      </c>
      <c r="B173" s="78" t="s">
        <v>13</v>
      </c>
      <c r="C173" s="119" t="s">
        <v>97</v>
      </c>
      <c r="D173" s="80" t="s">
        <v>19</v>
      </c>
    </row>
    <row r="174" ht="24" customHeight="1" spans="1:4">
      <c r="A174" s="50" t="s">
        <v>10</v>
      </c>
      <c r="B174" s="59">
        <f>D89</f>
        <v>0</v>
      </c>
      <c r="C174" s="60">
        <v>0.4</v>
      </c>
      <c r="D174" s="61">
        <f t="shared" ref="D174" si="23">B174*C174</f>
        <v>0</v>
      </c>
    </row>
    <row r="175" ht="24" customHeight="1" spans="1:4">
      <c r="A175" s="73"/>
      <c r="B175" s="74"/>
      <c r="C175" s="97"/>
      <c r="D175" s="76"/>
    </row>
    <row r="177" ht="24" customHeight="1" spans="1:4">
      <c r="A177" s="93" t="s">
        <v>98</v>
      </c>
      <c r="B177" s="53"/>
      <c r="C177" s="53"/>
      <c r="D177" s="53"/>
    </row>
    <row r="178" ht="24" customHeight="1" spans="1:4">
      <c r="A178" s="49" t="s">
        <v>8</v>
      </c>
      <c r="B178" s="78" t="s">
        <v>13</v>
      </c>
      <c r="C178" s="78" t="s">
        <v>14</v>
      </c>
      <c r="D178" s="80" t="s">
        <v>19</v>
      </c>
    </row>
    <row r="179" ht="24" customHeight="1" spans="1:4">
      <c r="A179" s="50" t="s">
        <v>10</v>
      </c>
      <c r="B179" s="59">
        <f>D169+D174</f>
        <v>0</v>
      </c>
      <c r="C179" s="81">
        <f t="shared" ref="C179" si="24">$B$157</f>
        <v>0.2259</v>
      </c>
      <c r="D179" s="61">
        <f t="shared" ref="D179" si="25">B179*C179</f>
        <v>0</v>
      </c>
    </row>
    <row r="180" ht="24" customHeight="1" spans="1:4">
      <c r="A180" s="73"/>
      <c r="B180" s="74"/>
      <c r="C180" s="120"/>
      <c r="D180" s="76"/>
    </row>
    <row r="182" ht="24" customHeight="1" spans="1:8">
      <c r="A182" s="45" t="s">
        <v>99</v>
      </c>
      <c r="B182" s="45"/>
      <c r="C182" s="45"/>
      <c r="D182" s="45"/>
      <c r="E182" s="45"/>
      <c r="F182" s="45"/>
      <c r="G182" s="45"/>
      <c r="H182" s="45"/>
    </row>
    <row r="183" ht="101.25" customHeight="1" spans="1:8">
      <c r="A183" s="41" t="s">
        <v>100</v>
      </c>
      <c r="B183" s="41"/>
      <c r="C183" s="41"/>
      <c r="D183" s="41"/>
      <c r="E183" s="41"/>
      <c r="F183" s="41"/>
      <c r="G183" s="41"/>
      <c r="H183" s="41"/>
    </row>
    <row r="185" ht="24" customHeight="1" spans="1:4">
      <c r="A185" s="53" t="s">
        <v>101</v>
      </c>
      <c r="B185" s="53"/>
      <c r="C185" s="53"/>
      <c r="D185" s="53"/>
    </row>
    <row r="186" ht="33" customHeight="1" spans="1:4">
      <c r="A186" s="49" t="s">
        <v>8</v>
      </c>
      <c r="B186" s="78" t="s">
        <v>13</v>
      </c>
      <c r="C186" s="79" t="s">
        <v>31</v>
      </c>
      <c r="D186" s="80" t="s">
        <v>19</v>
      </c>
    </row>
    <row r="187" ht="24" customHeight="1" spans="1:4">
      <c r="A187" s="50" t="s">
        <v>10</v>
      </c>
      <c r="B187" s="59">
        <f>F44+E149</f>
        <v>0</v>
      </c>
      <c r="C187" s="118">
        <v>12</v>
      </c>
      <c r="D187" s="61">
        <f t="shared" ref="D187" si="26">B187/C187</f>
        <v>0</v>
      </c>
    </row>
    <row r="188" ht="24" customHeight="1" spans="1:4">
      <c r="A188" s="73"/>
      <c r="B188" s="74"/>
      <c r="C188" s="73"/>
      <c r="D188" s="76"/>
    </row>
    <row r="189" ht="17.25" customHeight="1"/>
    <row r="190" ht="17.25" customHeight="1" spans="1:4">
      <c r="A190" s="105" t="s">
        <v>102</v>
      </c>
      <c r="B190" s="77"/>
      <c r="C190" s="77"/>
      <c r="D190" s="77"/>
    </row>
    <row r="191" ht="31.5" spans="1:4">
      <c r="A191" s="49" t="s">
        <v>8</v>
      </c>
      <c r="B191" s="78" t="s">
        <v>13</v>
      </c>
      <c r="C191" s="119" t="s">
        <v>97</v>
      </c>
      <c r="D191" s="80" t="s">
        <v>19</v>
      </c>
    </row>
    <row r="192" ht="24" customHeight="1" spans="1:4">
      <c r="A192" s="50" t="s">
        <v>10</v>
      </c>
      <c r="B192" s="59">
        <f>D89</f>
        <v>0</v>
      </c>
      <c r="C192" s="60">
        <v>0.4</v>
      </c>
      <c r="D192" s="61">
        <f t="shared" ref="D192" si="27">B192*C192</f>
        <v>0</v>
      </c>
    </row>
    <row r="193" ht="24" customHeight="1" spans="1:4">
      <c r="A193" s="73"/>
      <c r="B193" s="74"/>
      <c r="C193" s="97"/>
      <c r="D193" s="76"/>
    </row>
    <row r="195" ht="24" customHeight="1" spans="1:4">
      <c r="A195" s="93" t="s">
        <v>103</v>
      </c>
      <c r="B195" s="53"/>
      <c r="C195" s="53"/>
      <c r="D195" s="53"/>
    </row>
    <row r="196" ht="24" customHeight="1" spans="1:4">
      <c r="A196" s="49" t="s">
        <v>8</v>
      </c>
      <c r="B196" s="78" t="s">
        <v>13</v>
      </c>
      <c r="C196" s="78" t="s">
        <v>14</v>
      </c>
      <c r="D196" s="80" t="s">
        <v>19</v>
      </c>
    </row>
    <row r="197" ht="24" customHeight="1" spans="1:4">
      <c r="A197" s="50" t="s">
        <v>10</v>
      </c>
      <c r="B197" s="98">
        <f>D187+D192</f>
        <v>0</v>
      </c>
      <c r="C197" s="64">
        <f t="shared" ref="C197" si="28">$B$158</f>
        <v>0.2761</v>
      </c>
      <c r="D197" s="100">
        <f t="shared" ref="D197" si="29">B197*C197</f>
        <v>0</v>
      </c>
    </row>
    <row r="198" ht="24" customHeight="1" spans="1:4">
      <c r="A198" s="73"/>
      <c r="B198" s="74"/>
      <c r="C198" s="120"/>
      <c r="D198" s="76"/>
    </row>
    <row r="200" ht="24" customHeight="1" spans="1:8">
      <c r="A200" s="45" t="s">
        <v>104</v>
      </c>
      <c r="B200" s="45"/>
      <c r="C200" s="45"/>
      <c r="D200" s="45"/>
      <c r="E200" s="45"/>
      <c r="F200" s="45"/>
      <c r="G200" s="45"/>
      <c r="H200" s="45"/>
    </row>
    <row r="201" ht="75" customHeight="1" spans="1:8">
      <c r="A201" s="121" t="s">
        <v>105</v>
      </c>
      <c r="B201" s="121"/>
      <c r="C201" s="121"/>
      <c r="D201" s="121"/>
      <c r="E201" s="121"/>
      <c r="F201" s="121"/>
      <c r="G201" s="121"/>
      <c r="H201" s="121"/>
    </row>
    <row r="202" ht="24" customHeight="1" spans="1:5">
      <c r="A202" s="93" t="s">
        <v>106</v>
      </c>
      <c r="B202" s="53"/>
      <c r="C202" s="53"/>
      <c r="D202" s="53"/>
      <c r="E202" s="53"/>
    </row>
    <row r="203" ht="46.5" customHeight="1" spans="1:5">
      <c r="A203" s="49" t="s">
        <v>8</v>
      </c>
      <c r="B203" s="79" t="s">
        <v>107</v>
      </c>
      <c r="C203" s="79" t="s">
        <v>108</v>
      </c>
      <c r="D203" s="79" t="s">
        <v>109</v>
      </c>
      <c r="E203" s="80" t="s">
        <v>19</v>
      </c>
    </row>
    <row r="204" ht="24" customHeight="1" spans="1:5">
      <c r="A204" s="50" t="s">
        <v>10</v>
      </c>
      <c r="B204" s="122">
        <f>-D53</f>
        <v>0</v>
      </c>
      <c r="C204" s="122">
        <f>-D57</f>
        <v>0</v>
      </c>
      <c r="D204" s="122">
        <f>-E61</f>
        <v>0</v>
      </c>
      <c r="E204" s="123">
        <f t="shared" ref="E204" si="30">SUM(B204:D204)</f>
        <v>0</v>
      </c>
    </row>
    <row r="205" ht="24" customHeight="1" spans="1:5">
      <c r="A205" s="73"/>
      <c r="B205" s="124"/>
      <c r="C205" s="124"/>
      <c r="D205" s="124"/>
      <c r="E205" s="125"/>
    </row>
    <row r="206" ht="24" customHeight="1" spans="1:4">
      <c r="A206" s="93" t="s">
        <v>110</v>
      </c>
      <c r="B206" s="53"/>
      <c r="C206" s="53"/>
      <c r="D206" s="53"/>
    </row>
    <row r="207" ht="24" customHeight="1" spans="1:4">
      <c r="A207" s="49" t="s">
        <v>8</v>
      </c>
      <c r="B207" s="78" t="s">
        <v>111</v>
      </c>
      <c r="C207" s="78" t="s">
        <v>14</v>
      </c>
      <c r="D207" s="80" t="s">
        <v>19</v>
      </c>
    </row>
    <row r="208" ht="24" customHeight="1" spans="1:4">
      <c r="A208" s="50" t="s">
        <v>10</v>
      </c>
      <c r="B208" s="126">
        <f>E204</f>
        <v>0</v>
      </c>
      <c r="C208" s="64">
        <f t="shared" ref="C208" si="31">$B$159</f>
        <v>0.0171</v>
      </c>
      <c r="D208" s="127">
        <f t="shared" ref="D208" si="32">B208*C208</f>
        <v>0</v>
      </c>
    </row>
    <row r="209" ht="24" customHeight="1" spans="1:4">
      <c r="A209" s="73"/>
      <c r="B209" s="124"/>
      <c r="C209" s="120"/>
      <c r="D209" s="125"/>
    </row>
    <row r="211" ht="24" customHeight="1" spans="1:8">
      <c r="A211" s="44" t="s">
        <v>84</v>
      </c>
      <c r="B211" s="44"/>
      <c r="C211" s="44"/>
      <c r="D211" s="44"/>
      <c r="E211" s="44"/>
      <c r="F211" s="44"/>
      <c r="G211" s="44"/>
      <c r="H211" s="44"/>
    </row>
    <row r="213" ht="24" customHeight="1" spans="1:5">
      <c r="A213" s="128" t="s">
        <v>84</v>
      </c>
      <c r="B213" s="129"/>
      <c r="C213" s="129"/>
      <c r="D213" s="129"/>
      <c r="E213" s="130"/>
    </row>
    <row r="214" ht="24" customHeight="1" spans="1:5">
      <c r="A214" s="49" t="s">
        <v>8</v>
      </c>
      <c r="B214" s="131" t="s">
        <v>112</v>
      </c>
      <c r="C214" s="131" t="s">
        <v>113</v>
      </c>
      <c r="D214" s="131" t="s">
        <v>114</v>
      </c>
      <c r="E214" s="131" t="s">
        <v>27</v>
      </c>
    </row>
    <row r="215" ht="24" customHeight="1" spans="1:5">
      <c r="A215" s="50" t="s">
        <v>10</v>
      </c>
      <c r="B215" s="132">
        <f>D179</f>
        <v>0</v>
      </c>
      <c r="C215" s="132">
        <f>D197</f>
        <v>0</v>
      </c>
      <c r="D215" s="133">
        <f>D208</f>
        <v>0</v>
      </c>
      <c r="E215" s="134">
        <f t="shared" ref="E215" si="33">SUM(B215:D215)</f>
        <v>0</v>
      </c>
    </row>
    <row r="217" ht="24" customHeight="1" spans="1:8">
      <c r="A217" s="44" t="s">
        <v>115</v>
      </c>
      <c r="B217" s="44"/>
      <c r="C217" s="44"/>
      <c r="D217" s="44"/>
      <c r="E217" s="44"/>
      <c r="F217" s="44"/>
      <c r="G217" s="44"/>
      <c r="H217" s="44"/>
    </row>
    <row r="218" ht="144" customHeight="1" spans="1:8">
      <c r="A218" s="41" t="s">
        <v>116</v>
      </c>
      <c r="B218" s="41"/>
      <c r="C218" s="41"/>
      <c r="D218" s="41"/>
      <c r="E218" s="41"/>
      <c r="F218" s="41"/>
      <c r="G218" s="41"/>
      <c r="H218" s="41"/>
    </row>
    <row r="219" ht="24" customHeight="1" spans="1:7">
      <c r="A219" s="77" t="s">
        <v>117</v>
      </c>
      <c r="B219" s="77"/>
      <c r="C219" s="77"/>
      <c r="D219" s="77"/>
      <c r="E219" s="77"/>
      <c r="F219" s="77"/>
      <c r="G219" s="77"/>
    </row>
    <row r="220" ht="24" customHeight="1" spans="1:7">
      <c r="A220" s="135" t="s">
        <v>118</v>
      </c>
      <c r="B220" s="136"/>
      <c r="C220" s="136"/>
      <c r="D220" s="136"/>
      <c r="E220" s="137"/>
      <c r="F220" s="138"/>
      <c r="G220" s="138"/>
    </row>
    <row r="221" ht="24" customHeight="1" spans="1:5">
      <c r="A221" s="77" t="s">
        <v>119</v>
      </c>
      <c r="B221" s="77" t="s">
        <v>120</v>
      </c>
      <c r="C221" s="77" t="s">
        <v>121</v>
      </c>
      <c r="D221" s="139" t="s">
        <v>122</v>
      </c>
      <c r="E221" s="69"/>
    </row>
    <row r="222" ht="31.5" customHeight="1" spans="1:5">
      <c r="A222" s="77"/>
      <c r="B222" s="77"/>
      <c r="C222" s="77"/>
      <c r="D222" s="77" t="s">
        <v>123</v>
      </c>
      <c r="E222" s="77" t="s">
        <v>124</v>
      </c>
    </row>
    <row r="223" ht="24" customHeight="1" spans="1:5">
      <c r="A223" s="140" t="s">
        <v>125</v>
      </c>
      <c r="B223" s="141">
        <v>1</v>
      </c>
      <c r="C223" s="142">
        <v>30</v>
      </c>
      <c r="D223" s="143">
        <f>(252/365)</f>
        <v>0.69041095890411</v>
      </c>
      <c r="E223" s="144">
        <f t="shared" ref="E223:E234" si="34">(B223*C223)*D223</f>
        <v>20.7123287671233</v>
      </c>
    </row>
    <row r="224" ht="24" customHeight="1" spans="1:5">
      <c r="A224" s="112" t="s">
        <v>126</v>
      </c>
      <c r="B224" s="145">
        <v>1</v>
      </c>
      <c r="C224" s="146">
        <v>1</v>
      </c>
      <c r="D224" s="147">
        <v>1</v>
      </c>
      <c r="E224" s="148">
        <f t="shared" si="34"/>
        <v>1</v>
      </c>
    </row>
    <row r="225" ht="24" customHeight="1" spans="1:5">
      <c r="A225" s="112" t="s">
        <v>127</v>
      </c>
      <c r="B225" s="145">
        <v>0.1642</v>
      </c>
      <c r="C225" s="146">
        <v>15</v>
      </c>
      <c r="D225" s="147">
        <f>(252/365)</f>
        <v>0.69041095890411</v>
      </c>
      <c r="E225" s="148">
        <f t="shared" si="34"/>
        <v>1.70048219178082</v>
      </c>
    </row>
    <row r="226" ht="24" customHeight="1" spans="1:5">
      <c r="A226" s="112" t="s">
        <v>128</v>
      </c>
      <c r="B226" s="145">
        <v>1</v>
      </c>
      <c r="C226" s="146">
        <v>5</v>
      </c>
      <c r="D226" s="147">
        <f>(252/365)</f>
        <v>0.69041095890411</v>
      </c>
      <c r="E226" s="148">
        <f t="shared" si="34"/>
        <v>3.45205479452055</v>
      </c>
    </row>
    <row r="227" ht="24" customHeight="1" spans="1:5">
      <c r="A227" s="112" t="s">
        <v>129</v>
      </c>
      <c r="B227" s="145">
        <v>0.1531</v>
      </c>
      <c r="C227" s="146">
        <v>2</v>
      </c>
      <c r="D227" s="147">
        <v>1</v>
      </c>
      <c r="E227" s="148">
        <f t="shared" si="34"/>
        <v>0.3062</v>
      </c>
    </row>
    <row r="228" ht="24" customHeight="1" spans="1:5">
      <c r="A228" s="112" t="s">
        <v>130</v>
      </c>
      <c r="B228" s="145">
        <v>0.0301</v>
      </c>
      <c r="C228" s="146">
        <v>2</v>
      </c>
      <c r="D228" s="147">
        <f>(252/365)</f>
        <v>0.69041095890411</v>
      </c>
      <c r="E228" s="148">
        <f t="shared" si="34"/>
        <v>0.0415627397260274</v>
      </c>
    </row>
    <row r="229" ht="24" customHeight="1" spans="1:5">
      <c r="A229" s="112" t="s">
        <v>131</v>
      </c>
      <c r="B229" s="145">
        <v>0.0163</v>
      </c>
      <c r="C229" s="146">
        <v>3</v>
      </c>
      <c r="D229" s="147">
        <v>1</v>
      </c>
      <c r="E229" s="148">
        <f t="shared" si="34"/>
        <v>0.0489</v>
      </c>
    </row>
    <row r="230" ht="24" customHeight="1" spans="1:5">
      <c r="A230" s="112" t="s">
        <v>132</v>
      </c>
      <c r="B230" s="145">
        <v>0.02</v>
      </c>
      <c r="C230" s="146">
        <v>1</v>
      </c>
      <c r="D230" s="147">
        <v>1</v>
      </c>
      <c r="E230" s="148">
        <f t="shared" si="34"/>
        <v>0.02</v>
      </c>
    </row>
    <row r="231" ht="24" customHeight="1" spans="1:5">
      <c r="A231" s="112" t="s">
        <v>133</v>
      </c>
      <c r="B231" s="145">
        <v>0.004</v>
      </c>
      <c r="C231" s="146">
        <v>1</v>
      </c>
      <c r="D231" s="147">
        <v>1</v>
      </c>
      <c r="E231" s="148">
        <f t="shared" si="34"/>
        <v>0.004</v>
      </c>
    </row>
    <row r="232" ht="24" customHeight="1" spans="1:5">
      <c r="A232" s="112" t="s">
        <v>134</v>
      </c>
      <c r="B232" s="145">
        <v>0.018</v>
      </c>
      <c r="C232" s="146">
        <v>20</v>
      </c>
      <c r="D232" s="147">
        <f>(252/365)</f>
        <v>0.69041095890411</v>
      </c>
      <c r="E232" s="148">
        <f t="shared" si="34"/>
        <v>0.248547945205479</v>
      </c>
    </row>
    <row r="233" ht="24" customHeight="1" spans="1:5">
      <c r="A233" s="112" t="s">
        <v>135</v>
      </c>
      <c r="B233" s="145">
        <v>0.0264</v>
      </c>
      <c r="C233" s="146">
        <v>180</v>
      </c>
      <c r="D233" s="147">
        <f>(252/365)</f>
        <v>0.69041095890411</v>
      </c>
      <c r="E233" s="148">
        <f t="shared" si="34"/>
        <v>3.28083287671233</v>
      </c>
    </row>
    <row r="234" ht="24" customHeight="1" spans="1:5">
      <c r="A234" s="149" t="s">
        <v>136</v>
      </c>
      <c r="B234" s="150">
        <v>0.0022</v>
      </c>
      <c r="C234" s="151">
        <v>6</v>
      </c>
      <c r="D234" s="152">
        <v>1</v>
      </c>
      <c r="E234" s="153">
        <f t="shared" si="34"/>
        <v>0.0132</v>
      </c>
    </row>
    <row r="236" ht="24" customHeight="1" spans="1:4">
      <c r="A236" s="139" t="s">
        <v>137</v>
      </c>
      <c r="B236" s="154"/>
      <c r="C236" s="155"/>
      <c r="D236" s="138"/>
    </row>
    <row r="237" ht="26.25" customHeight="1" spans="1:2">
      <c r="A237" s="156" t="s">
        <v>138</v>
      </c>
      <c r="B237" s="157" t="s">
        <v>139</v>
      </c>
    </row>
    <row r="238" ht="24" customHeight="1" spans="1:2">
      <c r="A238" s="140" t="s">
        <v>125</v>
      </c>
      <c r="B238" s="158">
        <f t="shared" ref="B238:B249" si="35">E223</f>
        <v>20.7123287671233</v>
      </c>
    </row>
    <row r="239" ht="24" customHeight="1" spans="1:2">
      <c r="A239" s="112" t="s">
        <v>126</v>
      </c>
      <c r="B239" s="159">
        <f t="shared" si="35"/>
        <v>1</v>
      </c>
    </row>
    <row r="240" ht="24" customHeight="1" spans="1:2">
      <c r="A240" s="112" t="s">
        <v>127</v>
      </c>
      <c r="B240" s="159">
        <f t="shared" si="35"/>
        <v>1.70048219178082</v>
      </c>
    </row>
    <row r="241" ht="24" customHeight="1" spans="1:2">
      <c r="A241" s="112" t="s">
        <v>128</v>
      </c>
      <c r="B241" s="159">
        <f t="shared" si="35"/>
        <v>3.45205479452055</v>
      </c>
    </row>
    <row r="242" ht="24" customHeight="1" spans="1:2">
      <c r="A242" s="112" t="s">
        <v>129</v>
      </c>
      <c r="B242" s="159">
        <f t="shared" si="35"/>
        <v>0.3062</v>
      </c>
    </row>
    <row r="243" ht="24" customHeight="1" spans="1:2">
      <c r="A243" s="112" t="s">
        <v>130</v>
      </c>
      <c r="B243" s="159">
        <f t="shared" si="35"/>
        <v>0.0415627397260274</v>
      </c>
    </row>
    <row r="244" ht="24" customHeight="1" spans="1:2">
      <c r="A244" s="112" t="s">
        <v>131</v>
      </c>
      <c r="B244" s="159">
        <f t="shared" si="35"/>
        <v>0.0489</v>
      </c>
    </row>
    <row r="245" ht="24" customHeight="1" spans="1:2">
      <c r="A245" s="112" t="s">
        <v>132</v>
      </c>
      <c r="B245" s="159">
        <f t="shared" si="35"/>
        <v>0.02</v>
      </c>
    </row>
    <row r="246" ht="24" customHeight="1" spans="1:2">
      <c r="A246" s="112" t="s">
        <v>133</v>
      </c>
      <c r="B246" s="159">
        <f t="shared" si="35"/>
        <v>0.004</v>
      </c>
    </row>
    <row r="247" ht="24" customHeight="1" spans="1:2">
      <c r="A247" s="112" t="s">
        <v>134</v>
      </c>
      <c r="B247" s="159">
        <f t="shared" si="35"/>
        <v>0.248547945205479</v>
      </c>
    </row>
    <row r="248" ht="24" customHeight="1" spans="1:2">
      <c r="A248" s="112" t="s">
        <v>135</v>
      </c>
      <c r="B248" s="159">
        <f t="shared" si="35"/>
        <v>3.28083287671233</v>
      </c>
    </row>
    <row r="249" ht="24" customHeight="1" spans="1:2">
      <c r="A249" s="113" t="s">
        <v>136</v>
      </c>
      <c r="B249" s="160">
        <f t="shared" si="35"/>
        <v>0.0132</v>
      </c>
    </row>
    <row r="250" ht="24" customHeight="1" spans="1:6">
      <c r="A250" s="161" t="s">
        <v>140</v>
      </c>
      <c r="B250" s="162">
        <f>SUM(B238:B249)</f>
        <v>30.8281093150685</v>
      </c>
      <c r="F250" s="43"/>
    </row>
    <row r="252" ht="24" customHeight="1" spans="1:8">
      <c r="A252" s="45" t="s">
        <v>141</v>
      </c>
      <c r="B252" s="45"/>
      <c r="C252" s="45"/>
      <c r="D252" s="45"/>
      <c r="E252" s="45"/>
      <c r="F252" s="45"/>
      <c r="G252" s="45"/>
      <c r="H252" s="45"/>
    </row>
    <row r="253" ht="78" customHeight="1" spans="1:8">
      <c r="A253" s="41" t="s">
        <v>142</v>
      </c>
      <c r="B253" s="41"/>
      <c r="C253" s="41"/>
      <c r="D253" s="41"/>
      <c r="E253" s="41"/>
      <c r="F253" s="41"/>
      <c r="G253" s="41"/>
      <c r="H253" s="41"/>
    </row>
    <row r="255" ht="24" customHeight="1" spans="1:4">
      <c r="A255" s="53" t="s">
        <v>143</v>
      </c>
      <c r="B255" s="53"/>
      <c r="C255" s="53"/>
      <c r="D255" s="53"/>
    </row>
    <row r="256" ht="24" customHeight="1" spans="1:4">
      <c r="A256" s="49" t="s">
        <v>8</v>
      </c>
      <c r="B256" s="78" t="s">
        <v>13</v>
      </c>
      <c r="C256" s="78" t="s">
        <v>144</v>
      </c>
      <c r="D256" s="80" t="s">
        <v>145</v>
      </c>
    </row>
    <row r="257" ht="24" customHeight="1" spans="1:4">
      <c r="A257" s="50" t="s">
        <v>10</v>
      </c>
      <c r="B257" s="59">
        <f>F44+E149+E215</f>
        <v>0</v>
      </c>
      <c r="C257" s="96">
        <v>30</v>
      </c>
      <c r="D257" s="61">
        <f t="shared" ref="D257" si="36">B257/C257</f>
        <v>0</v>
      </c>
    </row>
    <row r="258" ht="24" customHeight="1" spans="1:4">
      <c r="A258" s="73"/>
      <c r="B258" s="74"/>
      <c r="C258" s="163"/>
      <c r="D258" s="76"/>
    </row>
    <row r="260" ht="24" customHeight="1" spans="1:5">
      <c r="A260" s="77" t="s">
        <v>141</v>
      </c>
      <c r="B260" s="77"/>
      <c r="C260" s="77"/>
      <c r="D260" s="77"/>
      <c r="E260" s="77"/>
    </row>
    <row r="261" ht="33.75" customHeight="1" spans="1:5">
      <c r="A261" s="49" t="s">
        <v>8</v>
      </c>
      <c r="B261" s="78" t="s">
        <v>145</v>
      </c>
      <c r="C261" s="79" t="s">
        <v>146</v>
      </c>
      <c r="D261" s="78" t="s">
        <v>147</v>
      </c>
      <c r="E261" s="80" t="s">
        <v>148</v>
      </c>
    </row>
    <row r="262" ht="24" customHeight="1" spans="1:5">
      <c r="A262" s="50" t="s">
        <v>10</v>
      </c>
      <c r="B262" s="59">
        <f>D257</f>
        <v>0</v>
      </c>
      <c r="C262" s="145">
        <f>B250</f>
        <v>30.8281093150685</v>
      </c>
      <c r="D262" s="59">
        <f t="shared" ref="D262" si="37">B262*C262</f>
        <v>0</v>
      </c>
      <c r="E262" s="61">
        <f t="shared" ref="E262" si="38">D262/12</f>
        <v>0</v>
      </c>
    </row>
    <row r="263" ht="24" customHeight="1" spans="1:5">
      <c r="A263" s="73"/>
      <c r="B263" s="74"/>
      <c r="C263" s="164"/>
      <c r="D263" s="74"/>
      <c r="E263" s="76"/>
    </row>
    <row r="266" ht="24" customHeight="1" spans="1:8">
      <c r="A266" s="44" t="s">
        <v>115</v>
      </c>
      <c r="B266" s="44"/>
      <c r="C266" s="44"/>
      <c r="D266" s="44"/>
      <c r="E266" s="44"/>
      <c r="F266" s="44"/>
      <c r="G266" s="44"/>
      <c r="H266" s="44"/>
    </row>
    <row r="268" ht="24" customHeight="1" spans="1:4">
      <c r="A268" s="53" t="s">
        <v>115</v>
      </c>
      <c r="B268" s="53"/>
      <c r="C268" s="53"/>
      <c r="D268" s="53"/>
    </row>
    <row r="269" ht="24" customHeight="1" spans="1:3">
      <c r="A269" s="49" t="s">
        <v>8</v>
      </c>
      <c r="B269" s="78" t="s">
        <v>149</v>
      </c>
      <c r="C269" s="80" t="s">
        <v>27</v>
      </c>
    </row>
    <row r="270" ht="24" customHeight="1" spans="1:3">
      <c r="A270" s="50" t="s">
        <v>10</v>
      </c>
      <c r="B270" s="59">
        <f>E262</f>
        <v>0</v>
      </c>
      <c r="C270" s="61">
        <f>B270</f>
        <v>0</v>
      </c>
    </row>
    <row r="271" ht="24" customHeight="1" spans="1:3">
      <c r="A271" s="73"/>
      <c r="B271" s="74"/>
      <c r="C271" s="76"/>
    </row>
    <row r="273" ht="24" customHeight="1" spans="1:8">
      <c r="A273" s="44" t="s">
        <v>150</v>
      </c>
      <c r="B273" s="44"/>
      <c r="C273" s="44"/>
      <c r="D273" s="44"/>
      <c r="E273" s="44"/>
      <c r="F273" s="44"/>
      <c r="G273" s="44"/>
      <c r="H273" s="44"/>
    </row>
    <row r="274" ht="24" customHeight="1" spans="1:5">
      <c r="A274" s="43"/>
      <c r="B274" s="43"/>
      <c r="C274" s="43"/>
      <c r="E274" s="43"/>
    </row>
    <row r="275" ht="24" customHeight="1" spans="1:5">
      <c r="A275" s="165" t="s">
        <v>151</v>
      </c>
      <c r="B275" s="165"/>
      <c r="C275" s="165"/>
      <c r="D275" s="165"/>
      <c r="E275" s="166"/>
    </row>
    <row r="276" ht="24" customHeight="1" spans="1:4">
      <c r="A276" s="165" t="s">
        <v>152</v>
      </c>
      <c r="B276" s="167" t="s">
        <v>153</v>
      </c>
      <c r="C276" s="167" t="s">
        <v>154</v>
      </c>
      <c r="D276" s="53" t="s">
        <v>19</v>
      </c>
    </row>
    <row r="277" ht="24" customHeight="1" spans="1:4">
      <c r="A277" s="50" t="s">
        <v>155</v>
      </c>
      <c r="B277" s="168">
        <v>2</v>
      </c>
      <c r="C277" s="169">
        <v>0</v>
      </c>
      <c r="D277" s="170">
        <f>B277*C277</f>
        <v>0</v>
      </c>
    </row>
    <row r="278" ht="24" customHeight="1" spans="1:4">
      <c r="A278" s="89"/>
      <c r="B278" s="171"/>
      <c r="C278" s="172"/>
      <c r="D278" s="173">
        <f t="shared" ref="D278" si="39">B278*C278</f>
        <v>0</v>
      </c>
    </row>
    <row r="279" ht="24" customHeight="1" spans="1:4">
      <c r="A279" s="165" t="s">
        <v>156</v>
      </c>
      <c r="B279" s="165"/>
      <c r="C279" s="165"/>
      <c r="D279" s="174">
        <f>SUM(D277:D278)</f>
        <v>0</v>
      </c>
    </row>
    <row r="280" ht="24" customHeight="1" spans="1:5">
      <c r="A280" s="73"/>
      <c r="B280" s="175"/>
      <c r="C280" s="175"/>
      <c r="D280" s="175"/>
      <c r="E280" s="176"/>
    </row>
    <row r="281" ht="24" customHeight="1" spans="1:5">
      <c r="A281" s="165" t="s">
        <v>157</v>
      </c>
      <c r="B281" s="165"/>
      <c r="C281" s="165"/>
      <c r="D281" s="177"/>
      <c r="E281" s="177"/>
    </row>
    <row r="282" ht="24" customHeight="1" spans="1:5">
      <c r="A282" s="49" t="s">
        <v>8</v>
      </c>
      <c r="B282" s="178" t="s">
        <v>147</v>
      </c>
      <c r="C282" s="179" t="s">
        <v>158</v>
      </c>
      <c r="D282" s="177"/>
      <c r="E282" s="177"/>
    </row>
    <row r="283" ht="24" customHeight="1" spans="1:5">
      <c r="A283" s="50" t="s">
        <v>10</v>
      </c>
      <c r="B283" s="180">
        <f>D279</f>
        <v>0</v>
      </c>
      <c r="C283" s="181">
        <f>B283/12</f>
        <v>0</v>
      </c>
      <c r="D283" s="175"/>
      <c r="E283" s="73"/>
    </row>
    <row r="284" ht="24" customHeight="1" spans="1:5">
      <c r="A284" s="73"/>
      <c r="B284" s="182"/>
      <c r="C284" s="183"/>
      <c r="D284" s="175"/>
      <c r="E284" s="73"/>
    </row>
    <row r="285" ht="24" customHeight="1" spans="1:5">
      <c r="A285" s="73"/>
      <c r="B285" s="184"/>
      <c r="C285" s="184"/>
      <c r="D285" s="184"/>
      <c r="E285" s="185"/>
    </row>
    <row r="287" ht="24" customHeight="1" spans="1:8">
      <c r="A287" s="44" t="s">
        <v>159</v>
      </c>
      <c r="B287" s="44"/>
      <c r="C287" s="44"/>
      <c r="D287" s="44"/>
      <c r="E287" s="44"/>
      <c r="F287" s="44"/>
      <c r="G287" s="44"/>
      <c r="H287" s="44"/>
    </row>
    <row r="288" ht="24" customHeight="1" spans="1:6">
      <c r="A288" s="186"/>
      <c r="B288" s="186"/>
      <c r="C288" s="186"/>
      <c r="D288" s="186"/>
      <c r="E288" s="186"/>
      <c r="F288" s="186"/>
    </row>
    <row r="289" ht="49.5" customHeight="1" spans="1:8">
      <c r="A289" s="187" t="s">
        <v>160</v>
      </c>
      <c r="B289" s="187"/>
      <c r="C289" s="42"/>
      <c r="D289" s="42"/>
      <c r="E289" s="188"/>
      <c r="F289" s="26"/>
      <c r="G289" s="26"/>
      <c r="H289" s="26"/>
    </row>
    <row r="290" ht="24" customHeight="1" spans="1:8">
      <c r="A290" s="189" t="s">
        <v>161</v>
      </c>
      <c r="B290" s="190">
        <v>0</v>
      </c>
      <c r="C290" s="42"/>
      <c r="D290" s="42"/>
      <c r="E290" s="188"/>
      <c r="F290" s="188"/>
      <c r="G290" s="188"/>
      <c r="H290" s="188"/>
    </row>
    <row r="291" ht="24" customHeight="1" spans="1:8">
      <c r="A291" s="189" t="s">
        <v>162</v>
      </c>
      <c r="B291" s="190">
        <v>0</v>
      </c>
      <c r="C291" s="42"/>
      <c r="D291" s="42"/>
      <c r="E291" s="188"/>
      <c r="F291" s="188"/>
      <c r="G291" s="188"/>
      <c r="H291" s="188"/>
    </row>
    <row r="292" ht="24" customHeight="1" spans="1:8">
      <c r="A292" s="191" t="s">
        <v>163</v>
      </c>
      <c r="B292" s="192">
        <v>0</v>
      </c>
      <c r="C292" s="42"/>
      <c r="D292" s="42"/>
      <c r="E292" s="188"/>
      <c r="F292" s="188"/>
      <c r="G292" s="188"/>
      <c r="H292" s="188"/>
    </row>
    <row r="293" ht="24" customHeight="1" spans="1:4">
      <c r="A293" s="193"/>
      <c r="B293" s="194"/>
      <c r="C293" s="42"/>
      <c r="D293" s="42"/>
    </row>
    <row r="295" ht="24" customHeight="1" spans="1:4">
      <c r="A295" s="67" t="s">
        <v>159</v>
      </c>
      <c r="B295" s="68"/>
      <c r="C295" s="68"/>
      <c r="D295" s="69"/>
    </row>
    <row r="296" ht="24" customHeight="1" spans="1:4">
      <c r="A296" s="49" t="s">
        <v>8</v>
      </c>
      <c r="B296" s="78" t="s">
        <v>13</v>
      </c>
      <c r="C296" s="78" t="s">
        <v>14</v>
      </c>
      <c r="D296" s="80" t="s">
        <v>19</v>
      </c>
    </row>
    <row r="297" ht="24" customHeight="1" spans="1:4">
      <c r="A297" s="50" t="s">
        <v>10</v>
      </c>
      <c r="B297" s="195">
        <f>F44+E149+E215+C270+C283</f>
        <v>0</v>
      </c>
      <c r="C297" s="82">
        <f>((1+$B$290)/(1-$B$291-$B$292))-1</f>
        <v>0</v>
      </c>
      <c r="D297" s="61">
        <f>B297*C297</f>
        <v>0</v>
      </c>
    </row>
    <row r="300" ht="24" customHeight="1" spans="1:8">
      <c r="A300" s="44" t="s">
        <v>164</v>
      </c>
      <c r="B300" s="44"/>
      <c r="C300" s="44"/>
      <c r="D300" s="44"/>
      <c r="E300" s="44"/>
      <c r="F300" s="44"/>
      <c r="G300" s="44"/>
      <c r="H300" s="44"/>
    </row>
    <row r="302" ht="24" customHeight="1" spans="1:4">
      <c r="A302" s="67" t="s">
        <v>165</v>
      </c>
      <c r="B302" s="69"/>
      <c r="C302" s="70"/>
      <c r="D302" s="70"/>
    </row>
    <row r="303" ht="24" customHeight="1" spans="1:2">
      <c r="A303" s="196" t="s">
        <v>166</v>
      </c>
      <c r="B303" s="55" t="s">
        <v>167</v>
      </c>
    </row>
    <row r="304" ht="31.5" customHeight="1" spans="1:2">
      <c r="A304" s="140" t="s">
        <v>168</v>
      </c>
      <c r="B304" s="58">
        <f>F44</f>
        <v>0</v>
      </c>
    </row>
    <row r="305" ht="31.5" customHeight="1" spans="1:2">
      <c r="A305" s="112" t="s">
        <v>169</v>
      </c>
      <c r="B305" s="197">
        <f>E149</f>
        <v>0</v>
      </c>
    </row>
    <row r="306" ht="31.5" customHeight="1" spans="1:2">
      <c r="A306" s="112" t="s">
        <v>170</v>
      </c>
      <c r="B306" s="197">
        <f>E215</f>
        <v>0</v>
      </c>
    </row>
    <row r="307" ht="31.5" customHeight="1" spans="1:2">
      <c r="A307" s="112" t="s">
        <v>171</v>
      </c>
      <c r="B307" s="197">
        <f>C270</f>
        <v>0</v>
      </c>
    </row>
    <row r="308" ht="31.5" customHeight="1" spans="1:2">
      <c r="A308" s="112" t="s">
        <v>172</v>
      </c>
      <c r="B308" s="197">
        <f>C283</f>
        <v>0</v>
      </c>
    </row>
    <row r="309" ht="31.5" customHeight="1" spans="1:2">
      <c r="A309" s="112" t="s">
        <v>173</v>
      </c>
      <c r="B309" s="197">
        <f>D297</f>
        <v>0</v>
      </c>
    </row>
    <row r="310" ht="31.5" customHeight="1" spans="1:2">
      <c r="A310" s="198" t="s">
        <v>174</v>
      </c>
      <c r="B310" s="199">
        <f>SUM(B304:B309)</f>
        <v>0</v>
      </c>
    </row>
    <row r="311" ht="31.5" customHeight="1" spans="1:2">
      <c r="A311" s="161" t="s">
        <v>175</v>
      </c>
      <c r="B311" s="200">
        <f>B310*1</f>
        <v>0</v>
      </c>
    </row>
  </sheetData>
  <mergeCells count="97">
    <mergeCell ref="A1:H1"/>
    <mergeCell ref="A2:H2"/>
    <mergeCell ref="A3:H3"/>
    <mergeCell ref="A5:H5"/>
    <mergeCell ref="A6:H6"/>
    <mergeCell ref="A8:H8"/>
    <mergeCell ref="A9:H9"/>
    <mergeCell ref="A10:D10"/>
    <mergeCell ref="A11:B11"/>
    <mergeCell ref="A15:H15"/>
    <mergeCell ref="A16:H16"/>
    <mergeCell ref="A18:D18"/>
    <mergeCell ref="A22:H22"/>
    <mergeCell ref="A23:H23"/>
    <mergeCell ref="A25:D25"/>
    <mergeCell ref="A32:D32"/>
    <mergeCell ref="A33:F33"/>
    <mergeCell ref="A35:D35"/>
    <mergeCell ref="A39:H39"/>
    <mergeCell ref="A40:H40"/>
    <mergeCell ref="A42:F42"/>
    <mergeCell ref="A47:H47"/>
    <mergeCell ref="A49:H49"/>
    <mergeCell ref="A51:D51"/>
    <mergeCell ref="A55:D55"/>
    <mergeCell ref="A59:E59"/>
    <mergeCell ref="A63:E63"/>
    <mergeCell ref="A68:H68"/>
    <mergeCell ref="A69:H69"/>
    <mergeCell ref="A71:B71"/>
    <mergeCell ref="A83:D83"/>
    <mergeCell ref="A87:D87"/>
    <mergeCell ref="A91:D91"/>
    <mergeCell ref="A96:H96"/>
    <mergeCell ref="A97:H97"/>
    <mergeCell ref="A98:E98"/>
    <mergeCell ref="A100:E100"/>
    <mergeCell ref="A104:E104"/>
    <mergeCell ref="A109:D109"/>
    <mergeCell ref="A113:D113"/>
    <mergeCell ref="A115:D115"/>
    <mergeCell ref="A119:D119"/>
    <mergeCell ref="A123:D123"/>
    <mergeCell ref="A127:D127"/>
    <mergeCell ref="A128:D128"/>
    <mergeCell ref="A132:D132"/>
    <mergeCell ref="A134:D134"/>
    <mergeCell ref="A139:F139"/>
    <mergeCell ref="A145:H145"/>
    <mergeCell ref="A147:E147"/>
    <mergeCell ref="A151:H151"/>
    <mergeCell ref="A152:H152"/>
    <mergeCell ref="A154:B154"/>
    <mergeCell ref="A164:H164"/>
    <mergeCell ref="A165:H165"/>
    <mergeCell ref="A167:D167"/>
    <mergeCell ref="A172:D172"/>
    <mergeCell ref="A177:D177"/>
    <mergeCell ref="A182:H182"/>
    <mergeCell ref="A183:H183"/>
    <mergeCell ref="A185:D185"/>
    <mergeCell ref="A190:D190"/>
    <mergeCell ref="A195:D195"/>
    <mergeCell ref="A200:H200"/>
    <mergeCell ref="A201:H201"/>
    <mergeCell ref="A202:E202"/>
    <mergeCell ref="A206:D206"/>
    <mergeCell ref="A211:H211"/>
    <mergeCell ref="A213:E213"/>
    <mergeCell ref="A217:H217"/>
    <mergeCell ref="A218:H218"/>
    <mergeCell ref="A219:G219"/>
    <mergeCell ref="A220:E220"/>
    <mergeCell ref="A236:C236"/>
    <mergeCell ref="A252:H252"/>
    <mergeCell ref="A253:H253"/>
    <mergeCell ref="A255:D255"/>
    <mergeCell ref="A260:E260"/>
    <mergeCell ref="A266:H266"/>
    <mergeCell ref="A268:D268"/>
    <mergeCell ref="A273:H273"/>
    <mergeCell ref="A275:D275"/>
    <mergeCell ref="A279:C279"/>
    <mergeCell ref="A281:C281"/>
    <mergeCell ref="A287:H287"/>
    <mergeCell ref="A288:F288"/>
    <mergeCell ref="A289:B289"/>
    <mergeCell ref="E290:H290"/>
    <mergeCell ref="E291:H291"/>
    <mergeCell ref="E292:H292"/>
    <mergeCell ref="E293:H293"/>
    <mergeCell ref="A295:D295"/>
    <mergeCell ref="A300:H300"/>
    <mergeCell ref="A302:B302"/>
    <mergeCell ref="A221:A222"/>
    <mergeCell ref="B221:B222"/>
    <mergeCell ref="C221:C222"/>
  </mergeCells>
  <pageMargins left="0.118110236220472" right="0.118110236220472" top="0.78740157480315" bottom="0.78740157480315" header="0.511811023622047" footer="0.511811023622047"/>
  <pageSetup paperSize="9" scale="6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3"/>
  <sheetViews>
    <sheetView showGridLines="0" zoomScale="115" zoomScaleNormal="115" topLeftCell="A100" workbookViewId="0">
      <selection activeCell="C93" sqref="C93"/>
    </sheetView>
  </sheetViews>
  <sheetFormatPr defaultColWidth="9.14285714285714" defaultRowHeight="15.75" outlineLevelCol="4"/>
  <cols>
    <col min="1" max="1" width="9.14285714285714" style="1"/>
    <col min="2" max="2" width="72.1428571428571" style="1" customWidth="1"/>
    <col min="3" max="3" width="18" style="1" customWidth="1"/>
    <col min="4" max="4" width="14.2857142857143" style="1" customWidth="1"/>
    <col min="5" max="5" width="12.7142857142857" style="1" customWidth="1"/>
    <col min="6" max="6" width="12" style="1" customWidth="1"/>
    <col min="7" max="7" width="15.1428571428571" style="1" customWidth="1"/>
    <col min="8" max="16384" width="9.14285714285714" style="1"/>
  </cols>
  <sheetData>
    <row r="1" ht="23.25" spans="1:4">
      <c r="A1" s="2" t="s">
        <v>0</v>
      </c>
      <c r="B1" s="2"/>
      <c r="C1" s="2"/>
      <c r="D1" s="2"/>
    </row>
    <row r="2" ht="23.25" spans="1:4">
      <c r="A2" s="2" t="s">
        <v>176</v>
      </c>
      <c r="B2" s="2"/>
      <c r="C2" s="2"/>
      <c r="D2" s="2"/>
    </row>
    <row r="3" spans="1:4">
      <c r="A3" s="3" t="s">
        <v>177</v>
      </c>
      <c r="B3" s="3"/>
      <c r="C3" s="3"/>
      <c r="D3" s="3"/>
    </row>
    <row r="4" ht="16.5" spans="1:4">
      <c r="A4" s="3"/>
      <c r="B4" s="3"/>
      <c r="C4" s="3"/>
      <c r="D4" s="3"/>
    </row>
    <row r="5" ht="16.5" spans="1:2">
      <c r="A5" s="4" t="s">
        <v>178</v>
      </c>
      <c r="B5" s="5" t="str">
        <f>'Custo por trabalhador'!A13</f>
        <v>Servente Limpeza / Copeiro</v>
      </c>
    </row>
    <row r="6" spans="1:2">
      <c r="A6" s="6"/>
      <c r="B6" s="7"/>
    </row>
    <row r="8" spans="1:3">
      <c r="A8" s="8" t="s">
        <v>179</v>
      </c>
      <c r="B8" s="8"/>
      <c r="C8" s="8"/>
    </row>
    <row r="10" ht="16.5" spans="1:3">
      <c r="A10" s="9">
        <v>1</v>
      </c>
      <c r="B10" s="10" t="s">
        <v>180</v>
      </c>
      <c r="C10" s="10" t="s">
        <v>181</v>
      </c>
    </row>
    <row r="11" ht="16.5" spans="1:3">
      <c r="A11" s="11" t="s">
        <v>182</v>
      </c>
      <c r="B11" s="12" t="s">
        <v>183</v>
      </c>
      <c r="C11" s="13">
        <f>'Custo por trabalhador'!B44</f>
        <v>0</v>
      </c>
    </row>
    <row r="12" ht="16.5" spans="1:3">
      <c r="A12" s="11" t="s">
        <v>184</v>
      </c>
      <c r="B12" s="12" t="s">
        <v>185</v>
      </c>
      <c r="C12" s="13">
        <f>'Custo por trabalhador'!C44</f>
        <v>0</v>
      </c>
    </row>
    <row r="13" ht="16.5" spans="1:3">
      <c r="A13" s="11" t="s">
        <v>186</v>
      </c>
      <c r="B13" s="12" t="s">
        <v>25</v>
      </c>
      <c r="C13" s="13">
        <f>'Custo por trabalhador'!D44</f>
        <v>0</v>
      </c>
    </row>
    <row r="14" ht="16.5" spans="1:3">
      <c r="A14" s="11" t="s">
        <v>187</v>
      </c>
      <c r="B14" s="12" t="s">
        <v>188</v>
      </c>
      <c r="C14" s="13">
        <f>'Custo por trabalhador'!E44</f>
        <v>0</v>
      </c>
    </row>
    <row r="15" customHeight="1" spans="1:3">
      <c r="A15" s="14" t="s">
        <v>27</v>
      </c>
      <c r="B15" s="14"/>
      <c r="C15" s="15">
        <f>SUM(C11:C14)</f>
        <v>0</v>
      </c>
    </row>
    <row r="18" spans="1:3">
      <c r="A18" s="8" t="s">
        <v>189</v>
      </c>
      <c r="B18" s="8"/>
      <c r="C18" s="8"/>
    </row>
    <row r="19" spans="1:1">
      <c r="A19" s="16"/>
    </row>
    <row r="20" spans="1:3">
      <c r="A20" s="17" t="s">
        <v>190</v>
      </c>
      <c r="B20" s="17"/>
      <c r="C20" s="17"/>
    </row>
    <row r="22" ht="16.5" spans="1:3">
      <c r="A22" s="14" t="s">
        <v>191</v>
      </c>
      <c r="B22" s="10" t="s">
        <v>192</v>
      </c>
      <c r="C22" s="10" t="s">
        <v>181</v>
      </c>
    </row>
    <row r="23" ht="16.5" spans="1:3">
      <c r="A23" s="11" t="s">
        <v>182</v>
      </c>
      <c r="B23" s="12" t="s">
        <v>193</v>
      </c>
      <c r="C23" s="13">
        <f>'Custo por trabalhador'!B65</f>
        <v>0</v>
      </c>
    </row>
    <row r="24" ht="16.5" spans="1:3">
      <c r="A24" s="11" t="s">
        <v>184</v>
      </c>
      <c r="B24" s="12" t="s">
        <v>194</v>
      </c>
      <c r="C24" s="13">
        <f>'Custo por trabalhador'!C65+'Custo por trabalhador'!D65</f>
        <v>0</v>
      </c>
    </row>
    <row r="25" customHeight="1" spans="1:3">
      <c r="A25" s="14" t="s">
        <v>27</v>
      </c>
      <c r="B25" s="14"/>
      <c r="C25" s="15">
        <f>C23+C24</f>
        <v>0</v>
      </c>
    </row>
    <row r="28" ht="32.25" customHeight="1" spans="1:4">
      <c r="A28" s="18" t="s">
        <v>195</v>
      </c>
      <c r="B28" s="18"/>
      <c r="C28" s="18"/>
      <c r="D28" s="18"/>
    </row>
    <row r="30" ht="16.5" spans="1:4">
      <c r="A30" s="14" t="s">
        <v>196</v>
      </c>
      <c r="B30" s="10" t="s">
        <v>197</v>
      </c>
      <c r="C30" s="10" t="s">
        <v>198</v>
      </c>
      <c r="D30" s="10" t="s">
        <v>181</v>
      </c>
    </row>
    <row r="31" ht="16.5" spans="1:4">
      <c r="A31" s="11" t="s">
        <v>182</v>
      </c>
      <c r="B31" s="12" t="s">
        <v>199</v>
      </c>
      <c r="C31" s="19">
        <v>0.2</v>
      </c>
      <c r="D31" s="13">
        <f>(C$15+C$25)*C31</f>
        <v>0</v>
      </c>
    </row>
    <row r="32" ht="16.5" spans="1:4">
      <c r="A32" s="11" t="s">
        <v>184</v>
      </c>
      <c r="B32" s="12" t="s">
        <v>200</v>
      </c>
      <c r="C32" s="19">
        <v>0.025</v>
      </c>
      <c r="D32" s="13">
        <f t="shared" ref="D32:D37" si="0">(C$15+C$25)*C32</f>
        <v>0</v>
      </c>
    </row>
    <row r="33" ht="16.5" spans="1:4">
      <c r="A33" s="11" t="s">
        <v>186</v>
      </c>
      <c r="B33" s="12" t="s">
        <v>201</v>
      </c>
      <c r="C33" s="20">
        <f>'Custo por trabalhador'!B75</f>
        <v>0</v>
      </c>
      <c r="D33" s="13">
        <f t="shared" si="0"/>
        <v>0</v>
      </c>
    </row>
    <row r="34" ht="16.5" spans="1:4">
      <c r="A34" s="11" t="s">
        <v>187</v>
      </c>
      <c r="B34" s="12" t="s">
        <v>202</v>
      </c>
      <c r="C34" s="19">
        <v>0.015</v>
      </c>
      <c r="D34" s="13">
        <f t="shared" si="0"/>
        <v>0</v>
      </c>
    </row>
    <row r="35" ht="16.5" spans="1:4">
      <c r="A35" s="11" t="s">
        <v>203</v>
      </c>
      <c r="B35" s="12" t="s">
        <v>204</v>
      </c>
      <c r="C35" s="19">
        <v>0.01</v>
      </c>
      <c r="D35" s="13">
        <f t="shared" si="0"/>
        <v>0</v>
      </c>
    </row>
    <row r="36" ht="16.5" spans="1:4">
      <c r="A36" s="11" t="s">
        <v>205</v>
      </c>
      <c r="B36" s="12" t="s">
        <v>47</v>
      </c>
      <c r="C36" s="19">
        <v>0.006</v>
      </c>
      <c r="D36" s="13">
        <f t="shared" si="0"/>
        <v>0</v>
      </c>
    </row>
    <row r="37" ht="16.5" spans="1:4">
      <c r="A37" s="11" t="s">
        <v>206</v>
      </c>
      <c r="B37" s="12" t="s">
        <v>48</v>
      </c>
      <c r="C37" s="19">
        <v>0.002</v>
      </c>
      <c r="D37" s="13">
        <f t="shared" si="0"/>
        <v>0</v>
      </c>
    </row>
    <row r="38" ht="16.5" spans="1:4">
      <c r="A38" s="11" t="s">
        <v>207</v>
      </c>
      <c r="B38" s="12" t="s">
        <v>49</v>
      </c>
      <c r="C38" s="19">
        <v>0.08</v>
      </c>
      <c r="D38" s="13">
        <f>'Custo por trabalhador'!D89</f>
        <v>0</v>
      </c>
    </row>
    <row r="39" customHeight="1" spans="1:4">
      <c r="A39" s="14" t="s">
        <v>208</v>
      </c>
      <c r="B39" s="14"/>
      <c r="C39" s="21"/>
      <c r="D39" s="13">
        <f>SUM(D31:D38)</f>
        <v>0</v>
      </c>
    </row>
    <row r="42" spans="1:3">
      <c r="A42" s="17" t="s">
        <v>209</v>
      </c>
      <c r="B42" s="17"/>
      <c r="C42" s="17"/>
    </row>
    <row r="44" ht="16.5" spans="1:3">
      <c r="A44" s="14" t="s">
        <v>210</v>
      </c>
      <c r="B44" s="10" t="s">
        <v>211</v>
      </c>
      <c r="C44" s="10" t="s">
        <v>181</v>
      </c>
    </row>
    <row r="45" ht="16.5" spans="1:3">
      <c r="A45" s="11" t="s">
        <v>182</v>
      </c>
      <c r="B45" s="12" t="s">
        <v>77</v>
      </c>
      <c r="C45" s="13">
        <f>'Custo por trabalhador'!D111</f>
        <v>0</v>
      </c>
    </row>
    <row r="46" ht="16.5" spans="1:3">
      <c r="A46" s="11" t="s">
        <v>184</v>
      </c>
      <c r="B46" s="12" t="s">
        <v>212</v>
      </c>
      <c r="C46" s="13">
        <f>'Custo por trabalhador'!D125</f>
        <v>0</v>
      </c>
    </row>
    <row r="47" ht="16.5" spans="1:3">
      <c r="A47" s="11" t="s">
        <v>186</v>
      </c>
      <c r="B47" s="12" t="s">
        <v>213</v>
      </c>
      <c r="C47" s="13">
        <f>'Custo por trabalhador'!D130</f>
        <v>0</v>
      </c>
    </row>
    <row r="48" ht="16.5" spans="1:3">
      <c r="A48" s="11" t="s">
        <v>187</v>
      </c>
      <c r="B48" s="12" t="s">
        <v>188</v>
      </c>
      <c r="C48" s="13">
        <f>'Custo por trabalhador'!D136</f>
        <v>0</v>
      </c>
    </row>
    <row r="49" customHeight="1" spans="1:3">
      <c r="A49" s="14" t="s">
        <v>27</v>
      </c>
      <c r="B49" s="14"/>
      <c r="C49" s="15">
        <f>SUM(C45:C48)</f>
        <v>0</v>
      </c>
    </row>
    <row r="52" spans="1:3">
      <c r="A52" s="22" t="s">
        <v>214</v>
      </c>
      <c r="B52" s="22"/>
      <c r="C52" s="22"/>
    </row>
    <row r="54" ht="16.5" spans="1:3">
      <c r="A54" s="9">
        <v>2</v>
      </c>
      <c r="B54" s="10" t="s">
        <v>215</v>
      </c>
      <c r="C54" s="10" t="s">
        <v>181</v>
      </c>
    </row>
    <row r="55" ht="16.5" spans="1:3">
      <c r="A55" s="11" t="s">
        <v>191</v>
      </c>
      <c r="B55" s="12" t="s">
        <v>192</v>
      </c>
      <c r="C55" s="23">
        <f>C25</f>
        <v>0</v>
      </c>
    </row>
    <row r="56" ht="16.5" spans="1:3">
      <c r="A56" s="11" t="s">
        <v>196</v>
      </c>
      <c r="B56" s="12" t="s">
        <v>197</v>
      </c>
      <c r="C56" s="24">
        <f>D39</f>
        <v>0</v>
      </c>
    </row>
    <row r="57" ht="16.5" spans="1:3">
      <c r="A57" s="11" t="s">
        <v>210</v>
      </c>
      <c r="B57" s="12" t="s">
        <v>211</v>
      </c>
      <c r="C57" s="24">
        <f>C49</f>
        <v>0</v>
      </c>
    </row>
    <row r="58" customHeight="1" spans="1:3">
      <c r="A58" s="14" t="s">
        <v>27</v>
      </c>
      <c r="B58" s="14"/>
      <c r="C58" s="25">
        <f>SUM(C55:C57)</f>
        <v>0</v>
      </c>
    </row>
    <row r="59" spans="1:1">
      <c r="A59" s="26"/>
    </row>
    <row r="60" spans="1:1">
      <c r="A60" s="26"/>
    </row>
    <row r="62" spans="1:3">
      <c r="A62" s="8" t="s">
        <v>216</v>
      </c>
      <c r="B62" s="8"/>
      <c r="C62" s="8"/>
    </row>
    <row r="64" ht="16.5" spans="1:3">
      <c r="A64" s="9">
        <v>3</v>
      </c>
      <c r="B64" s="10" t="s">
        <v>217</v>
      </c>
      <c r="C64" s="10" t="s">
        <v>181</v>
      </c>
    </row>
    <row r="65" ht="16.5" spans="1:3">
      <c r="A65" s="11" t="s">
        <v>182</v>
      </c>
      <c r="B65" s="27" t="s">
        <v>218</v>
      </c>
      <c r="C65" s="28">
        <f>('Custo por trabalhador'!D169-('Custo por trabalhador'!B174/12))*'Custo por trabalhador'!C179</f>
        <v>0</v>
      </c>
    </row>
    <row r="66" ht="16.5" spans="1:3">
      <c r="A66" s="11" t="s">
        <v>184</v>
      </c>
      <c r="B66" s="27" t="s">
        <v>219</v>
      </c>
      <c r="C66" s="29">
        <f>('Custo por trabalhador'!B174/12)*'Custo por trabalhador'!C179</f>
        <v>0</v>
      </c>
    </row>
    <row r="67" ht="16.5" spans="1:5">
      <c r="A67" s="11" t="s">
        <v>186</v>
      </c>
      <c r="B67" s="27" t="s">
        <v>220</v>
      </c>
      <c r="C67" s="29">
        <f>'Custo por trabalhador'!D174*'Custo por trabalhador'!C179</f>
        <v>0</v>
      </c>
      <c r="E67" s="30"/>
    </row>
    <row r="68" ht="16.5" spans="1:3">
      <c r="A68" s="11" t="s">
        <v>187</v>
      </c>
      <c r="B68" s="27" t="s">
        <v>221</v>
      </c>
      <c r="C68" s="29">
        <f>(('Custo por trabalhador'!B187-'Custo por trabalhador'!D93)/12)*'Custo por trabalhador'!C197</f>
        <v>0</v>
      </c>
    </row>
    <row r="69" ht="16.5" spans="1:5">
      <c r="A69" s="11" t="s">
        <v>203</v>
      </c>
      <c r="B69" s="27" t="s">
        <v>222</v>
      </c>
      <c r="C69" s="29">
        <f>((('Custo por trabalhador'!F44+'Custo por trabalhador'!E65)/12)*'Custo por trabalhador'!C197)*'Custo por trabalhador'!B81</f>
        <v>0</v>
      </c>
      <c r="E69" s="30"/>
    </row>
    <row r="70" ht="16.5" spans="1:3">
      <c r="A70" s="11" t="s">
        <v>205</v>
      </c>
      <c r="B70" s="27" t="s">
        <v>223</v>
      </c>
      <c r="C70" s="29">
        <f>'Custo por trabalhador'!D192*'Custo por trabalhador'!C197</f>
        <v>0</v>
      </c>
    </row>
    <row r="71" ht="16.5" spans="1:3">
      <c r="A71" s="11" t="s">
        <v>206</v>
      </c>
      <c r="B71" s="27" t="s">
        <v>224</v>
      </c>
      <c r="C71" s="13">
        <f>'Custo por trabalhador'!D208</f>
        <v>0</v>
      </c>
    </row>
    <row r="72" customHeight="1" spans="1:3">
      <c r="A72" s="14" t="s">
        <v>27</v>
      </c>
      <c r="B72" s="14"/>
      <c r="C72" s="15">
        <f>SUM(C65:C71)</f>
        <v>0</v>
      </c>
    </row>
    <row r="75" spans="1:3">
      <c r="A75" s="8" t="s">
        <v>225</v>
      </c>
      <c r="B75" s="8"/>
      <c r="C75" s="8"/>
    </row>
    <row r="77" ht="16.5" spans="1:1">
      <c r="A77" s="16"/>
    </row>
    <row r="78" ht="16.5" spans="1:3">
      <c r="A78" s="9">
        <v>4</v>
      </c>
      <c r="B78" s="10" t="s">
        <v>226</v>
      </c>
      <c r="C78" s="10" t="s">
        <v>181</v>
      </c>
    </row>
    <row r="79" ht="16.5" spans="1:3">
      <c r="A79" s="11" t="s">
        <v>227</v>
      </c>
      <c r="B79" s="12" t="s">
        <v>228</v>
      </c>
      <c r="C79" s="13">
        <f>'Custo por trabalhador'!E262</f>
        <v>0</v>
      </c>
    </row>
    <row r="80" customHeight="1" spans="1:3">
      <c r="A80" s="14" t="s">
        <v>27</v>
      </c>
      <c r="B80" s="14"/>
      <c r="C80" s="15">
        <f>C79</f>
        <v>0</v>
      </c>
    </row>
    <row r="83" spans="1:3">
      <c r="A83" s="8" t="s">
        <v>229</v>
      </c>
      <c r="B83" s="8"/>
      <c r="C83" s="8"/>
    </row>
    <row r="85" ht="16.5" spans="1:3">
      <c r="A85" s="9">
        <v>5</v>
      </c>
      <c r="B85" s="31" t="s">
        <v>172</v>
      </c>
      <c r="C85" s="10" t="s">
        <v>181</v>
      </c>
    </row>
    <row r="86" ht="16.5" spans="1:3">
      <c r="A86" s="11" t="s">
        <v>182</v>
      </c>
      <c r="B86" s="12" t="s">
        <v>230</v>
      </c>
      <c r="C86" s="13">
        <f>'Custo por trabalhador'!C283</f>
        <v>0</v>
      </c>
    </row>
    <row r="87" customHeight="1" spans="1:3">
      <c r="A87" s="14" t="s">
        <v>208</v>
      </c>
      <c r="B87" s="14"/>
      <c r="C87" s="15">
        <f>SUM(C86:C86)</f>
        <v>0</v>
      </c>
    </row>
    <row r="90" spans="1:3">
      <c r="A90" s="8" t="s">
        <v>231</v>
      </c>
      <c r="B90" s="8"/>
      <c r="C90" s="8"/>
    </row>
    <row r="92" ht="16.5" spans="1:4">
      <c r="A92" s="9">
        <v>6</v>
      </c>
      <c r="B92" s="31" t="s">
        <v>173</v>
      </c>
      <c r="C92" s="10" t="s">
        <v>198</v>
      </c>
      <c r="D92" s="10" t="s">
        <v>181</v>
      </c>
    </row>
    <row r="93" ht="16.5" spans="1:4">
      <c r="A93" s="11" t="s">
        <v>182</v>
      </c>
      <c r="B93" s="12" t="s">
        <v>161</v>
      </c>
      <c r="C93" s="19">
        <f>'Custo por trabalhador'!B290</f>
        <v>0</v>
      </c>
      <c r="D93" s="32">
        <f>'Custo por trabalhador'!B$297*(((1+$C$93)/(1-$C$95-$C$94))-1)</f>
        <v>0</v>
      </c>
    </row>
    <row r="94" ht="16.5" spans="1:4">
      <c r="A94" s="11" t="s">
        <v>184</v>
      </c>
      <c r="B94" s="12" t="s">
        <v>163</v>
      </c>
      <c r="C94" s="19">
        <f>'Custo por trabalhador'!B292</f>
        <v>0</v>
      </c>
      <c r="D94" s="33"/>
    </row>
    <row r="95" ht="16.5" spans="1:4">
      <c r="A95" s="11" t="s">
        <v>186</v>
      </c>
      <c r="B95" s="12" t="s">
        <v>162</v>
      </c>
      <c r="C95" s="19">
        <f>'Custo por trabalhador'!B291</f>
        <v>0</v>
      </c>
      <c r="D95" s="34"/>
    </row>
    <row r="96" ht="16.5" spans="1:4">
      <c r="A96" s="11"/>
      <c r="B96" s="12" t="s">
        <v>232</v>
      </c>
      <c r="C96" s="21"/>
      <c r="D96" s="35"/>
    </row>
    <row r="97" ht="16.5" spans="1:4">
      <c r="A97" s="11"/>
      <c r="B97" s="12" t="s">
        <v>233</v>
      </c>
      <c r="C97" s="21"/>
      <c r="D97" s="35"/>
    </row>
    <row r="98" ht="16.5" spans="1:4">
      <c r="A98" s="11"/>
      <c r="B98" s="12" t="s">
        <v>234</v>
      </c>
      <c r="C98" s="21"/>
      <c r="D98" s="35"/>
    </row>
    <row r="99" customHeight="1" spans="1:4">
      <c r="A99" s="14" t="s">
        <v>208</v>
      </c>
      <c r="B99" s="14"/>
      <c r="C99" s="21"/>
      <c r="D99" s="13">
        <f>D93</f>
        <v>0</v>
      </c>
    </row>
    <row r="102" spans="1:3">
      <c r="A102" s="8" t="s">
        <v>235</v>
      </c>
      <c r="B102" s="8"/>
      <c r="C102" s="8"/>
    </row>
    <row r="104" ht="16.5" spans="1:3">
      <c r="A104" s="9"/>
      <c r="B104" s="10" t="s">
        <v>236</v>
      </c>
      <c r="C104" s="10" t="s">
        <v>181</v>
      </c>
    </row>
    <row r="105" ht="16.5" spans="1:3">
      <c r="A105" s="36" t="s">
        <v>182</v>
      </c>
      <c r="B105" s="12" t="s">
        <v>179</v>
      </c>
      <c r="C105" s="13">
        <f>C15</f>
        <v>0</v>
      </c>
    </row>
    <row r="106" ht="16.5" spans="1:3">
      <c r="A106" s="36" t="s">
        <v>184</v>
      </c>
      <c r="B106" s="12" t="s">
        <v>189</v>
      </c>
      <c r="C106" s="13">
        <f>'Planilha de Custos'!C58</f>
        <v>0</v>
      </c>
    </row>
    <row r="107" ht="16.5" spans="1:3">
      <c r="A107" s="36" t="s">
        <v>186</v>
      </c>
      <c r="B107" s="12" t="s">
        <v>216</v>
      </c>
      <c r="C107" s="13">
        <f>C72</f>
        <v>0</v>
      </c>
    </row>
    <row r="108" ht="16.5" spans="1:3">
      <c r="A108" s="36" t="s">
        <v>187</v>
      </c>
      <c r="B108" s="12" t="s">
        <v>225</v>
      </c>
      <c r="C108" s="13">
        <f>'Custo por trabalhador'!C270</f>
        <v>0</v>
      </c>
    </row>
    <row r="109" ht="16.5" spans="1:3">
      <c r="A109" s="36" t="s">
        <v>203</v>
      </c>
      <c r="B109" s="12" t="s">
        <v>229</v>
      </c>
      <c r="C109" s="13">
        <f>C87</f>
        <v>0</v>
      </c>
    </row>
    <row r="110" customHeight="1" spans="1:3">
      <c r="A110" s="14" t="s">
        <v>237</v>
      </c>
      <c r="B110" s="14"/>
      <c r="C110" s="37">
        <f>SUM(C105:C109)</f>
        <v>0</v>
      </c>
    </row>
    <row r="111" ht="16.5" spans="1:3">
      <c r="A111" s="36" t="s">
        <v>205</v>
      </c>
      <c r="B111" s="12" t="s">
        <v>238</v>
      </c>
      <c r="C111" s="38">
        <f>D99</f>
        <v>0</v>
      </c>
    </row>
    <row r="112" customHeight="1" spans="1:3">
      <c r="A112" s="14" t="s">
        <v>239</v>
      </c>
      <c r="B112" s="14"/>
      <c r="C112" s="39">
        <f>C111+C110</f>
        <v>0</v>
      </c>
    </row>
    <row r="113" spans="3:3">
      <c r="C113" s="30"/>
    </row>
  </sheetData>
  <mergeCells count="26">
    <mergeCell ref="A1:D1"/>
    <mergeCell ref="A2:D2"/>
    <mergeCell ref="A3:D3"/>
    <mergeCell ref="A8:C8"/>
    <mergeCell ref="A15:B15"/>
    <mergeCell ref="A18:C18"/>
    <mergeCell ref="A20:C20"/>
    <mergeCell ref="A25:B25"/>
    <mergeCell ref="A28:D28"/>
    <mergeCell ref="A39:B39"/>
    <mergeCell ref="A42:C42"/>
    <mergeCell ref="A49:B49"/>
    <mergeCell ref="A52:C52"/>
    <mergeCell ref="A58:B58"/>
    <mergeCell ref="A62:C62"/>
    <mergeCell ref="A72:B72"/>
    <mergeCell ref="A75:C75"/>
    <mergeCell ref="A80:B80"/>
    <mergeCell ref="A83:C83"/>
    <mergeCell ref="A87:B87"/>
    <mergeCell ref="A90:C90"/>
    <mergeCell ref="A99:B99"/>
    <mergeCell ref="A102:C102"/>
    <mergeCell ref="A110:B110"/>
    <mergeCell ref="A112:B112"/>
    <mergeCell ref="D93:D95"/>
  </mergeCells>
  <pageMargins left="0.31496062992126" right="0.708661417322835" top="0.78740157480315" bottom="0.78740157480315" header="0.511811023622047" footer="0.511811023622047"/>
  <pageSetup paperSize="9" scale="75"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Custo por trabalhador</vt:lpstr>
      <vt:lpstr>Planilha de Custos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Arcangela Silva Casagrande</dc:creator>
  <cp:lastModifiedBy>desktop3</cp:lastModifiedBy>
  <cp:revision>0</cp:revision>
  <dcterms:created xsi:type="dcterms:W3CDTF">2018-01-23T19:35:00Z</dcterms:created>
  <cp:lastPrinted>2024-09-04T14:26:00Z</cp:lastPrinted>
  <dcterms:modified xsi:type="dcterms:W3CDTF">2024-09-17T20:15:14Z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199A557697884BFCBF458A84F787C98F_13</vt:lpwstr>
  </property>
  <property fmtid="{D5CDD505-2E9C-101B-9397-08002B2CF9AE}" pid="3" name="KSOProductBuildVer">
    <vt:lpwstr>1046-12.2.0.17562</vt:lpwstr>
  </property>
</Properties>
</file>